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EKO-PAKRAC\Users\izili\Documents\FINANCIJSKI PLAN\2026-2028\REBALANS\ZA OBJAVU NA WEBU\"/>
    </mc:Choice>
  </mc:AlternateContent>
  <xr:revisionPtr revIDLastSave="0" documentId="13_ncr:1_{92E7F91A-C4F4-4D64-98A6-01C4C5CF83D1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Račun rashoda - poseban dio" sheetId="15" r:id="rId5"/>
  </sheets>
  <definedNames>
    <definedName name="_xlnm._FilterDatabase" localSheetId="4" hidden="1">'Račun rashoda - poseban dio'!$A$2:$F$123</definedName>
    <definedName name="_xlnm.Print_Area" localSheetId="1">' Račun prihoda i rashoda-ekonom'!$A$1:$H$32</definedName>
    <definedName name="_xlnm.Print_Area" localSheetId="2">' Račun prihoda i rashoda-izvori'!$A$3:$F$35</definedName>
    <definedName name="_xlnm.Print_Area" localSheetId="3">' Račun rashoda-funkcija'!$A$1:$F$10</definedName>
    <definedName name="_xlnm.Print_Area" localSheetId="4">'Račun rashoda - poseban dio'!$A$1:$G$124</definedName>
    <definedName name="_xlnm.Print_Area" localSheetId="0">SAŽETAK!$A$1:$H$27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1" l="1"/>
  <c r="F26" i="1"/>
  <c r="G16" i="3"/>
  <c r="F29" i="9" l="1"/>
  <c r="F28" i="9" s="1"/>
  <c r="F14" i="9"/>
  <c r="F13" i="9" s="1"/>
  <c r="E28" i="9"/>
  <c r="D28" i="9"/>
  <c r="E13" i="9"/>
  <c r="D13" i="9"/>
  <c r="C16" i="15"/>
  <c r="D16" i="15"/>
  <c r="E16" i="15"/>
  <c r="G91" i="15"/>
  <c r="G90" i="15" s="1"/>
  <c r="G89" i="15" s="1"/>
  <c r="G88" i="15" s="1"/>
  <c r="D90" i="15"/>
  <c r="D89" i="15" s="1"/>
  <c r="D88" i="15" s="1"/>
  <c r="E90" i="15"/>
  <c r="E89" i="15" s="1"/>
  <c r="E88" i="15" s="1"/>
  <c r="F90" i="15"/>
  <c r="F89" i="15" s="1"/>
  <c r="F88" i="15" s="1"/>
  <c r="C90" i="15"/>
  <c r="C89" i="15"/>
  <c r="C88" i="15"/>
  <c r="C120" i="15" l="1"/>
  <c r="D120" i="15"/>
  <c r="E120" i="15"/>
  <c r="H24" i="1"/>
  <c r="H26" i="1" s="1"/>
  <c r="H27" i="1" s="1"/>
  <c r="F29" i="3"/>
  <c r="F23" i="3" s="1"/>
  <c r="G29" i="3"/>
  <c r="F24" i="3"/>
  <c r="G24" i="3"/>
  <c r="H31" i="3"/>
  <c r="H32" i="3"/>
  <c r="H30" i="3"/>
  <c r="H29" i="3" s="1"/>
  <c r="H26" i="3"/>
  <c r="H27" i="3"/>
  <c r="H28" i="3"/>
  <c r="H25" i="3"/>
  <c r="F11" i="3"/>
  <c r="G11" i="3"/>
  <c r="H13" i="3"/>
  <c r="H14" i="3"/>
  <c r="H15" i="3"/>
  <c r="H16" i="3"/>
  <c r="H17" i="3"/>
  <c r="H12" i="3"/>
  <c r="H11" i="3" l="1"/>
  <c r="G23" i="3"/>
  <c r="H24" i="3"/>
  <c r="H23" i="3"/>
  <c r="G121" i="15"/>
  <c r="G120" i="15" s="1"/>
  <c r="F120" i="15"/>
  <c r="C122" i="15"/>
  <c r="C119" i="15" s="1"/>
  <c r="D122" i="15"/>
  <c r="D119" i="15" s="1"/>
  <c r="E122" i="15"/>
  <c r="E119" i="15" s="1"/>
  <c r="E118" i="15" s="1"/>
  <c r="F122" i="15"/>
  <c r="G123" i="15"/>
  <c r="G122" i="15" s="1"/>
  <c r="F119" i="15" l="1"/>
  <c r="F118" i="15" s="1"/>
  <c r="F117" i="15" s="1"/>
  <c r="G119" i="15"/>
  <c r="F17" i="9" l="1"/>
  <c r="F34" i="9"/>
  <c r="F32" i="9"/>
  <c r="F30" i="9"/>
  <c r="F27" i="9"/>
  <c r="F25" i="9"/>
  <c r="F23" i="9"/>
  <c r="F19" i="9"/>
  <c r="F15" i="9"/>
  <c r="F12" i="9"/>
  <c r="F10" i="9"/>
  <c r="F8" i="9"/>
  <c r="F10" i="10"/>
  <c r="D102" i="15" l="1"/>
  <c r="E102" i="15"/>
  <c r="F102" i="15"/>
  <c r="C102" i="15"/>
  <c r="D100" i="15"/>
  <c r="D99" i="15" s="1"/>
  <c r="E100" i="15"/>
  <c r="E99" i="15" s="1"/>
  <c r="F100" i="15"/>
  <c r="F99" i="15" s="1"/>
  <c r="C100" i="15"/>
  <c r="C99" i="15" s="1"/>
  <c r="G105" i="15"/>
  <c r="G104" i="15"/>
  <c r="F103" i="15"/>
  <c r="E103" i="15"/>
  <c r="D103" i="15"/>
  <c r="C103" i="15"/>
  <c r="C108" i="15"/>
  <c r="C107" i="15" s="1"/>
  <c r="D108" i="15"/>
  <c r="D107" i="15" s="1"/>
  <c r="E108" i="15"/>
  <c r="E107" i="15" s="1"/>
  <c r="F108" i="15"/>
  <c r="F107" i="15" s="1"/>
  <c r="G109" i="15"/>
  <c r="G108" i="15" s="1"/>
  <c r="G107" i="15" s="1"/>
  <c r="C111" i="15"/>
  <c r="C110" i="15" s="1"/>
  <c r="D111" i="15"/>
  <c r="D110" i="15" s="1"/>
  <c r="E111" i="15"/>
  <c r="E110" i="15" s="1"/>
  <c r="F111" i="15"/>
  <c r="F110" i="15" s="1"/>
  <c r="G112" i="15"/>
  <c r="G101" i="15"/>
  <c r="G100" i="15" s="1"/>
  <c r="G99" i="15" s="1"/>
  <c r="G97" i="15"/>
  <c r="F96" i="15"/>
  <c r="E96" i="15"/>
  <c r="D96" i="15"/>
  <c r="C96" i="15"/>
  <c r="G118" i="15"/>
  <c r="G117" i="15" s="1"/>
  <c r="G116" i="15"/>
  <c r="G115" i="15" s="1"/>
  <c r="G114" i="15" s="1"/>
  <c r="G113" i="15"/>
  <c r="G95" i="15"/>
  <c r="G94" i="15" s="1"/>
  <c r="G87" i="15"/>
  <c r="G86" i="15" s="1"/>
  <c r="G85" i="15" s="1"/>
  <c r="G84" i="15"/>
  <c r="G83" i="15"/>
  <c r="G82" i="15"/>
  <c r="G81" i="15"/>
  <c r="G78" i="15"/>
  <c r="G77" i="15"/>
  <c r="G76" i="15"/>
  <c r="G75" i="15"/>
  <c r="G74" i="15"/>
  <c r="G73" i="15"/>
  <c r="G72" i="15"/>
  <c r="G70" i="15"/>
  <c r="G69" i="15"/>
  <c r="G67" i="15"/>
  <c r="G66" i="15"/>
  <c r="G65" i="15"/>
  <c r="G64" i="15"/>
  <c r="G63" i="15"/>
  <c r="G62" i="15"/>
  <c r="G61" i="15"/>
  <c r="G60" i="15"/>
  <c r="G59" i="15"/>
  <c r="G57" i="15"/>
  <c r="G56" i="15"/>
  <c r="G55" i="15"/>
  <c r="G54" i="15"/>
  <c r="G53" i="15"/>
  <c r="G52" i="15"/>
  <c r="G50" i="15"/>
  <c r="G49" i="15"/>
  <c r="G48" i="15"/>
  <c r="G47" i="15"/>
  <c r="G44" i="15"/>
  <c r="G43" i="15"/>
  <c r="G41" i="15"/>
  <c r="G40" i="15" s="1"/>
  <c r="G39" i="15"/>
  <c r="G38" i="15"/>
  <c r="G37" i="15"/>
  <c r="F115" i="15"/>
  <c r="F114" i="15" s="1"/>
  <c r="F94" i="15"/>
  <c r="F86" i="15"/>
  <c r="F85" i="15" s="1"/>
  <c r="F80" i="15"/>
  <c r="F79" i="15" s="1"/>
  <c r="F71" i="15"/>
  <c r="F68" i="15"/>
  <c r="F58" i="15"/>
  <c r="F51" i="15"/>
  <c r="F46" i="15"/>
  <c r="F42" i="15"/>
  <c r="F40" i="15"/>
  <c r="G33" i="15"/>
  <c r="G32" i="15" s="1"/>
  <c r="F36" i="15"/>
  <c r="F32" i="15"/>
  <c r="F25" i="15"/>
  <c r="G31" i="15"/>
  <c r="G30" i="15"/>
  <c r="G29" i="15"/>
  <c r="G28" i="15"/>
  <c r="G27" i="15"/>
  <c r="G26" i="15"/>
  <c r="G23" i="15"/>
  <c r="G22" i="15" s="1"/>
  <c r="G21" i="15" s="1"/>
  <c r="D19" i="15"/>
  <c r="D18" i="15" s="1"/>
  <c r="E19" i="15"/>
  <c r="E18" i="15" s="1"/>
  <c r="F19" i="15"/>
  <c r="F18" i="15" s="1"/>
  <c r="C19" i="15"/>
  <c r="C18" i="15" s="1"/>
  <c r="G20" i="15"/>
  <c r="G19" i="15" s="1"/>
  <c r="G18" i="15" s="1"/>
  <c r="F22" i="15"/>
  <c r="F21" i="15" s="1"/>
  <c r="G14" i="15"/>
  <c r="G13" i="15" s="1"/>
  <c r="G12" i="15" s="1"/>
  <c r="D13" i="15"/>
  <c r="D12" i="15" s="1"/>
  <c r="E13" i="15"/>
  <c r="E12" i="15" s="1"/>
  <c r="F13" i="15"/>
  <c r="F12" i="15" s="1"/>
  <c r="G10" i="15"/>
  <c r="G11" i="15"/>
  <c r="G9" i="15"/>
  <c r="D8" i="15"/>
  <c r="D7" i="15" s="1"/>
  <c r="E8" i="15"/>
  <c r="E7" i="15" s="1"/>
  <c r="F8" i="15"/>
  <c r="F7" i="15" s="1"/>
  <c r="G102" i="15" l="1"/>
  <c r="G98" i="15" s="1"/>
  <c r="F98" i="15"/>
  <c r="C98" i="15"/>
  <c r="D98" i="15"/>
  <c r="E98" i="15"/>
  <c r="G103" i="15"/>
  <c r="G111" i="15"/>
  <c r="G110" i="15" s="1"/>
  <c r="G106" i="15" s="1"/>
  <c r="F106" i="15"/>
  <c r="F93" i="15"/>
  <c r="F92" i="15" s="1"/>
  <c r="G68" i="15"/>
  <c r="G42" i="15"/>
  <c r="G58" i="15"/>
  <c r="F24" i="15"/>
  <c r="F17" i="15" s="1"/>
  <c r="G96" i="15"/>
  <c r="G93" i="15" s="1"/>
  <c r="G92" i="15" s="1"/>
  <c r="G25" i="15"/>
  <c r="G24" i="15" s="1"/>
  <c r="G17" i="15" s="1"/>
  <c r="G51" i="15"/>
  <c r="G36" i="15"/>
  <c r="G46" i="15"/>
  <c r="G80" i="15"/>
  <c r="G79" i="15" s="1"/>
  <c r="G71" i="15"/>
  <c r="F35" i="15"/>
  <c r="F45" i="15"/>
  <c r="G8" i="15"/>
  <c r="G7" i="15" s="1"/>
  <c r="G6" i="15" s="1"/>
  <c r="G5" i="15" s="1"/>
  <c r="G4" i="15" s="1"/>
  <c r="E6" i="15"/>
  <c r="E5" i="15" s="1"/>
  <c r="E4" i="15" s="1"/>
  <c r="F6" i="15"/>
  <c r="F5" i="15" s="1"/>
  <c r="F4" i="15" s="1"/>
  <c r="D6" i="15"/>
  <c r="D5" i="15" s="1"/>
  <c r="D4" i="15" s="1"/>
  <c r="G35" i="15" l="1"/>
  <c r="G45" i="15"/>
  <c r="F34" i="15"/>
  <c r="F16" i="15" s="1"/>
  <c r="F15" i="15" l="1"/>
  <c r="F3" i="15" s="1"/>
  <c r="G34" i="15"/>
  <c r="G16" i="15" l="1"/>
  <c r="G15" i="15" s="1"/>
  <c r="G3" i="15" s="1"/>
  <c r="F25" i="3" l="1"/>
  <c r="D118" i="15" l="1"/>
  <c r="D117" i="15" s="1"/>
  <c r="E115" i="15"/>
  <c r="E114" i="15" s="1"/>
  <c r="E106" i="15" s="1"/>
  <c r="D115" i="15"/>
  <c r="D114" i="15" s="1"/>
  <c r="D106" i="15" s="1"/>
  <c r="C115" i="15"/>
  <c r="C114" i="15" s="1"/>
  <c r="C106" i="15" s="1"/>
  <c r="E94" i="15"/>
  <c r="D94" i="15"/>
  <c r="C94" i="15"/>
  <c r="E86" i="15"/>
  <c r="E85" i="15" s="1"/>
  <c r="D86" i="15"/>
  <c r="D85" i="15" s="1"/>
  <c r="C86" i="15"/>
  <c r="C85" i="15" s="1"/>
  <c r="E80" i="15"/>
  <c r="E79" i="15" s="1"/>
  <c r="D80" i="15"/>
  <c r="D79" i="15" s="1"/>
  <c r="C80" i="15"/>
  <c r="C79" i="15" s="1"/>
  <c r="E71" i="15"/>
  <c r="D71" i="15"/>
  <c r="C71" i="15"/>
  <c r="E68" i="15"/>
  <c r="D68" i="15"/>
  <c r="C68" i="15"/>
  <c r="E58" i="15"/>
  <c r="D58" i="15"/>
  <c r="C58" i="15"/>
  <c r="E51" i="15"/>
  <c r="D51" i="15"/>
  <c r="C51" i="15"/>
  <c r="E46" i="15"/>
  <c r="D46" i="15"/>
  <c r="C46" i="15"/>
  <c r="E42" i="15"/>
  <c r="D42" i="15"/>
  <c r="C42" i="15"/>
  <c r="E40" i="15"/>
  <c r="D40" i="15"/>
  <c r="C40" i="15"/>
  <c r="E36" i="15"/>
  <c r="D36" i="15"/>
  <c r="C36" i="15"/>
  <c r="E32" i="15"/>
  <c r="D32" i="15"/>
  <c r="C32" i="15"/>
  <c r="E25" i="15"/>
  <c r="D25" i="15"/>
  <c r="C25" i="15"/>
  <c r="E22" i="15"/>
  <c r="E21" i="15" s="1"/>
  <c r="D22" i="15"/>
  <c r="D21" i="15" s="1"/>
  <c r="C22" i="15"/>
  <c r="C21" i="15" s="1"/>
  <c r="C13" i="15"/>
  <c r="C12" i="15" s="1"/>
  <c r="C8" i="15"/>
  <c r="C7" i="15" s="1"/>
  <c r="C93" i="15" l="1"/>
  <c r="C92" i="15" s="1"/>
  <c r="D93" i="15"/>
  <c r="D92" i="15" s="1"/>
  <c r="E93" i="15"/>
  <c r="E92" i="15" s="1"/>
  <c r="D24" i="15"/>
  <c r="D17" i="15" s="1"/>
  <c r="D45" i="15"/>
  <c r="E45" i="15"/>
  <c r="E24" i="15"/>
  <c r="E17" i="15" s="1"/>
  <c r="C45" i="15"/>
  <c r="C24" i="15"/>
  <c r="C17" i="15" s="1"/>
  <c r="E117" i="15"/>
  <c r="C118" i="15"/>
  <c r="C117" i="15" s="1"/>
  <c r="E35" i="15"/>
  <c r="C35" i="15"/>
  <c r="D35" i="15"/>
  <c r="C6" i="15"/>
  <c r="C5" i="15" s="1"/>
  <c r="C4" i="15" s="1"/>
  <c r="D34" i="15" l="1"/>
  <c r="D15" i="15" s="1"/>
  <c r="D3" i="15" s="1"/>
  <c r="E34" i="15"/>
  <c r="C34" i="15"/>
  <c r="C15" i="15" s="1"/>
  <c r="C3" i="15" s="1"/>
  <c r="H13" i="1"/>
  <c r="G10" i="1"/>
  <c r="H10" i="1"/>
  <c r="F10" i="1"/>
  <c r="E15" i="15" l="1"/>
  <c r="E3" i="15" s="1"/>
  <c r="F9" i="1"/>
  <c r="G9" i="1"/>
  <c r="H9" i="1"/>
  <c r="G33" i="3" l="1"/>
  <c r="H33" i="3"/>
  <c r="F33" i="3"/>
  <c r="F33" i="9" l="1"/>
  <c r="E33" i="9"/>
  <c r="D33" i="9"/>
  <c r="F31" i="9"/>
  <c r="E31" i="9"/>
  <c r="D31" i="9"/>
  <c r="F26" i="9"/>
  <c r="E26" i="9"/>
  <c r="D26" i="9"/>
  <c r="F24" i="9"/>
  <c r="E24" i="9"/>
  <c r="D24" i="9"/>
  <c r="F22" i="9"/>
  <c r="E22" i="9"/>
  <c r="D22" i="9"/>
  <c r="E7" i="9"/>
  <c r="F7" i="9"/>
  <c r="D7" i="9"/>
  <c r="E11" i="9"/>
  <c r="F11" i="9"/>
  <c r="D11" i="9"/>
  <c r="E9" i="9"/>
  <c r="F9" i="9"/>
  <c r="D9" i="9"/>
  <c r="E16" i="9"/>
  <c r="F16" i="9"/>
  <c r="D16" i="9"/>
  <c r="G13" i="1"/>
  <c r="F13" i="1"/>
  <c r="E21" i="9" l="1"/>
  <c r="D21" i="9"/>
  <c r="F21" i="9"/>
  <c r="E9" i="10"/>
  <c r="E8" i="10" s="1"/>
  <c r="E7" i="10" s="1"/>
  <c r="E6" i="10" s="1"/>
  <c r="F9" i="10"/>
  <c r="F8" i="10" s="1"/>
  <c r="F7" i="10" s="1"/>
  <c r="F6" i="10" s="1"/>
  <c r="D9" i="10"/>
  <c r="D8" i="10" s="1"/>
  <c r="D7" i="10" s="1"/>
  <c r="D6" i="10" s="1"/>
  <c r="E18" i="9"/>
  <c r="E6" i="9" s="1"/>
  <c r="F18" i="9"/>
  <c r="F6" i="9" s="1"/>
  <c r="D18" i="9"/>
  <c r="D6" i="9" s="1"/>
  <c r="G12" i="1" l="1"/>
  <c r="F12" i="1"/>
  <c r="H12" i="1"/>
  <c r="G10" i="3"/>
  <c r="F10" i="3"/>
  <c r="H10" i="3"/>
  <c r="G23" i="1" l="1"/>
  <c r="G26" i="1" s="1"/>
  <c r="H23" i="1"/>
  <c r="F23" i="1"/>
  <c r="G14" i="1"/>
  <c r="H14" i="1"/>
  <c r="F14" i="1"/>
  <c r="G11" i="1"/>
  <c r="H11" i="1"/>
  <c r="F11" i="1"/>
  <c r="F15" i="1" l="1"/>
  <c r="F27" i="1" s="1"/>
  <c r="H15" i="1"/>
  <c r="G15" i="1"/>
  <c r="G27" i="1" s="1"/>
</calcChain>
</file>

<file path=xl/sharedStrings.xml><?xml version="1.0" encoding="utf-8"?>
<sst xmlns="http://schemas.openxmlformats.org/spreadsheetml/2006/main" count="244" uniqueCount="153">
  <si>
    <t>PRIHODI UKUPNO</t>
  </si>
  <si>
    <t>RASHODI UKUPNO</t>
  </si>
  <si>
    <t>RAZLIKA - VIŠAK / MANJAK</t>
  </si>
  <si>
    <t>NETO FINANCIRANJE</t>
  </si>
  <si>
    <t>VIŠAK / MANJAK + NETO FINANCIRANJE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</si>
  <si>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</si>
  <si>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</si>
  <si>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</si>
  <si>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</si>
  <si>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</si>
  <si>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</si>
  <si>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</si>
  <si>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01 Opće javne usluge</t>
  </si>
  <si>
    <t>Izdaci za financijsku imovinu i otplate zajmova</t>
  </si>
  <si>
    <t>I. OPĆI DIO</t>
  </si>
  <si>
    <t>Materijalni rashodi</t>
  </si>
  <si>
    <t>Izdaci za otplatu glavnice primljenih kredita i zajmova</t>
  </si>
  <si>
    <t>…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</si>
  <si>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</si>
  <si>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</si>
  <si>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</si>
  <si>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</si>
  <si>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3 Vlastiti prihodi</t>
  </si>
  <si>
    <t>31 Vlastiti prihodi</t>
  </si>
  <si>
    <t>Prihodi od prodaje nefinancijske imovine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</si>
  <si>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</si>
  <si>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</si>
  <si>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</si>
  <si>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</si>
  <si>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</si>
  <si>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</si>
  <si>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</si>
  <si>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</si>
  <si>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</si>
  <si>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</si>
  <si>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IZVRŠENJE
2022.</t>
  </si>
  <si>
    <t>TEKUĆI PLAN
2023.</t>
  </si>
  <si>
    <t>A1. PRIHODI I RASHODI PREMA EKONOMSKOJ KLASIFIKACIJI</t>
  </si>
  <si>
    <t>UKUPNO PRIHODI</t>
  </si>
  <si>
    <t>UKUPNO RASHODI</t>
  </si>
  <si>
    <t>A3. RASHODI PREMA FUNKCIJSKOJ KLASIFIKACIJI</t>
  </si>
  <si>
    <t>Prihodi od imovine</t>
  </si>
  <si>
    <t>Prihodi od upravnih i administrativnih pristojbi, pristojbi po posebnim propisima i naknada</t>
  </si>
  <si>
    <t>Prihodi iz nadležnog proračuna i od HZZO-a temeljem ugovornih obveza</t>
  </si>
  <si>
    <t>Kazne, upravne mjere i ostali prihodi</t>
  </si>
  <si>
    <t>Ostali rashodi</t>
  </si>
  <si>
    <t>Financijski rashodi</t>
  </si>
  <si>
    <t>Rashodi za nabavu proizvedene dugotrajne imovine</t>
  </si>
  <si>
    <t>Rashodi za dodatna ulaganja na nefinancijskoj imovini</t>
  </si>
  <si>
    <t>4 Prihodi za posebne namjene</t>
  </si>
  <si>
    <t>43 ostali prihodi za posebne namjere</t>
  </si>
  <si>
    <t>71 Prihodi od nefinancijske imovine i naknade štete s osnova osiguranja</t>
  </si>
  <si>
    <t>7 Prihodi od prodaje ili zamjene nefinancijske imovine i naknade s naslova osiguranja</t>
  </si>
  <si>
    <t>07 Zdravstvo</t>
  </si>
  <si>
    <t>073 Bolničke službe</t>
  </si>
  <si>
    <t>0731 Usluge općih bolnica</t>
  </si>
  <si>
    <t>INVESTICIJE U ZDRAVSTVENU INFRASTRUKTURU</t>
  </si>
  <si>
    <t>K957002</t>
  </si>
  <si>
    <t>Opći prihodi i primici</t>
  </si>
  <si>
    <t>Postrojenja i oprema</t>
  </si>
  <si>
    <t>Medicinska i laboratorijska oprema</t>
  </si>
  <si>
    <t>Dodatna ulaganja na građevinskim objektima</t>
  </si>
  <si>
    <t>Ostali prihodi za posebne namjene</t>
  </si>
  <si>
    <t>Nematerijalna imovina</t>
  </si>
  <si>
    <t>Licence</t>
  </si>
  <si>
    <t>Uredska oprema i namještaj</t>
  </si>
  <si>
    <t>Komunikacijska oprema</t>
  </si>
  <si>
    <t>Oprema za održavanje i zaštitu</t>
  </si>
  <si>
    <t>Instrumenti, uređaji i strojevi</t>
  </si>
  <si>
    <t>Uređaji, strojevi i oprema za ostale namjene</t>
  </si>
  <si>
    <t>Nematerijalna proizvedena imovina</t>
  </si>
  <si>
    <t>Ulaganja u računalne programe</t>
  </si>
  <si>
    <t>Plaće (Bruto)</t>
  </si>
  <si>
    <t>Plaće za redovan rad</t>
  </si>
  <si>
    <t>Doprinosi na plaće</t>
  </si>
  <si>
    <t>Doprinosi za obvezno zdravstveno osiguranje</t>
  </si>
  <si>
    <t>Rashodi za materijal i energiju</t>
  </si>
  <si>
    <t>Sitni inventar i auto gume</t>
  </si>
  <si>
    <t>Rashodi za usluge</t>
  </si>
  <si>
    <t>Usluge promidžbe i informiranja</t>
  </si>
  <si>
    <t>Intelektualne i osobne usluge</t>
  </si>
  <si>
    <t>Ostale usluge</t>
  </si>
  <si>
    <t>Ostali nespomenuti rashodi poslovanja</t>
  </si>
  <si>
    <t>Reprezentacija</t>
  </si>
  <si>
    <t>SIGURNOST GRAĐANA I PRAVA NA ZDRAVSTVENE USLUGE</t>
  </si>
  <si>
    <t>A957001</t>
  </si>
  <si>
    <t>Materijal i sirovine</t>
  </si>
  <si>
    <t>Vlastiti prihodi</t>
  </si>
  <si>
    <t>Ostali rashodi za zaposlene</t>
  </si>
  <si>
    <t>Naknade troškova zaposlenima</t>
  </si>
  <si>
    <t>Službena putovanja</t>
  </si>
  <si>
    <t>Stručno usavršavanje zaposlenika</t>
  </si>
  <si>
    <t>Uredski materijal i ostali materijalni rashodi</t>
  </si>
  <si>
    <t>Energija</t>
  </si>
  <si>
    <t>Usluge telefona, pošte i prijevoza</t>
  </si>
  <si>
    <t>Usluge tekućeg i investicijskog održavanja</t>
  </si>
  <si>
    <t>Komunalne usluge</t>
  </si>
  <si>
    <t>Zakupnine i najamnine</t>
  </si>
  <si>
    <t>Zdravstvene i veterinarske usluge</t>
  </si>
  <si>
    <t>Računalne usluge</t>
  </si>
  <si>
    <t>Premije osiguranja</t>
  </si>
  <si>
    <t>Članarine i norme</t>
  </si>
  <si>
    <t>Pristojbe i naknade</t>
  </si>
  <si>
    <t>Troškovi sudskih postupaka</t>
  </si>
  <si>
    <t>Ostali financijski rashodi</t>
  </si>
  <si>
    <t>Bankarske usluge i usluge platnog prometa</t>
  </si>
  <si>
    <t>Zatezne kamate</t>
  </si>
  <si>
    <t>Kazne, penali i naknade štete</t>
  </si>
  <si>
    <t>Ugovorene kazne i ostale naknade šteta</t>
  </si>
  <si>
    <t>Place za prekovremeni rad</t>
  </si>
  <si>
    <t>Plaće za posebne uvjete rada</t>
  </si>
  <si>
    <t>Doprinosi za obvezno osiguranje u slučaju nezaposlenosti</t>
  </si>
  <si>
    <t>Naknade za prijevoz, za rad na terenu i odvojeni život</t>
  </si>
  <si>
    <t>Ostale naknade troškova zaposlenima</t>
  </si>
  <si>
    <t>Službena , radna i zaštitna odjeća i obuča</t>
  </si>
  <si>
    <t>Naknade za rad predstavničkih i izvršnih tijela, povjerenstava i slično</t>
  </si>
  <si>
    <t>Negativne tečajne razlike i razlike zbog primjene valutne klauzule</t>
  </si>
  <si>
    <t>Ostale pomoći</t>
  </si>
  <si>
    <t>Prihodi od prodaje neproizvedene dugotrajne imovine</t>
  </si>
  <si>
    <t>6 Donacije</t>
  </si>
  <si>
    <t xml:space="preserve">61 Donacije </t>
  </si>
  <si>
    <t>ŠIFRA</t>
  </si>
  <si>
    <t>OPIS</t>
  </si>
  <si>
    <t>Opća županijska bolnica Pakrac i bolnica hrvatskih veterana</t>
  </si>
  <si>
    <t>OPĆA ŽUPANIJSKA BOLNICA PAKRAC I BOLNICA HRVATSKIH VETERANA - IZRAVNA KAPITALNA ULAGANJA</t>
  </si>
  <si>
    <t>ADMINISTRACIJA I UPRAVLJANJE (IZ EVIDENCIJSKIH PRIHODA)</t>
  </si>
  <si>
    <t>Materijal i dijelovi za tekuće i investicijsko održavanje</t>
  </si>
  <si>
    <t>Rashodi lijekova i potrošnog medicinskog materijala kod zdravstvenih ustanova</t>
  </si>
  <si>
    <t>Rashodi po osnovi otpisa lijekova i potrošnog medicinskog materijala</t>
  </si>
  <si>
    <t>Ostali nespomenuti financijski rashodi</t>
  </si>
  <si>
    <t>Prihodi od prodaje ili zamjene nefinancijske imovine i naknade s naslova osiguranja</t>
  </si>
  <si>
    <t>A957003</t>
  </si>
  <si>
    <t xml:space="preserve">ADMINISTRACIJA I UPRAVLJANJE </t>
  </si>
  <si>
    <t xml:space="preserve"> </t>
  </si>
  <si>
    <t>Rashodi po osnovi utroška lijekova i potrošnog medicinskog materijala</t>
  </si>
  <si>
    <t>52 Pomoći PK</t>
  </si>
  <si>
    <t>5 pomoći PK</t>
  </si>
  <si>
    <t>Pomoći i inozemstva i od subjekata unutar općeg proračuna</t>
  </si>
  <si>
    <t>5 Ostale pomoći</t>
  </si>
  <si>
    <t>52 Ostale pomoći</t>
  </si>
  <si>
    <t>3251</t>
  </si>
  <si>
    <t>Donacije</t>
  </si>
  <si>
    <t>PLAN 2026.</t>
  </si>
  <si>
    <t>TEKUĆI PLAN 2026.</t>
  </si>
  <si>
    <t>POVEĆANJA</t>
  </si>
  <si>
    <t>NOVI PLAN</t>
  </si>
  <si>
    <t>SMANJENJA</t>
  </si>
  <si>
    <t>REBALANS</t>
  </si>
  <si>
    <t>IZVORNI PLAN ILI REBALANS</t>
  </si>
  <si>
    <t>325</t>
  </si>
  <si>
    <t xml:space="preserve">PRVE IZMJENE I DOPUNE FINANCIJSKOG PLANA PRORAČUNSKOG KORISNIKA DRŽAVNOG PRORAČUNA
ZA 2026. </t>
  </si>
  <si>
    <t>Pomoći iz državnog proračuna kroz opće prihode i primitke</t>
  </si>
  <si>
    <t>5011 Pomoći iz državnog proračuna kroz opće prihode i primitke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</si>
</sst>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sz val="14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3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1"/>
      </patternFill>
    </fill>
    <fill>
      <patternFill patternType="solid">
        <fgColor rgb="FFCC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10" fillId="4" borderId="6" applyNumberFormat="0" applyProtection="0">
      <alignment horizontal="left" vertical="center" indent="1" justifyLastLine="1"/>
    </xf>
    <xf numFmtId="0" fontId="10" fillId="6" borderId="6" applyNumberFormat="0" applyProtection="0">
      <alignment horizontal="left" vertical="center" indent="1" justifyLastLine="1"/>
    </xf>
    <xf numFmtId="0" fontId="10" fillId="8" borderId="6" applyNumberFormat="0" applyProtection="0">
      <alignment horizontal="left" vertical="center" indent="1" justifyLastLine="1"/>
    </xf>
    <xf numFmtId="4" fontId="10" fillId="13" borderId="6" applyNumberFormat="0" applyProtection="0">
      <alignment vertical="center"/>
    </xf>
    <xf numFmtId="4" fontId="10" fillId="0" borderId="6" applyNumberFormat="0" applyProtection="0">
      <alignment horizontal="right" vertical="center"/>
    </xf>
    <xf numFmtId="0" fontId="10" fillId="4" borderId="6" applyNumberFormat="0" applyProtection="0">
      <alignment horizontal="left" vertical="center" indent="1" justifyLastLine="1"/>
    </xf>
    <xf numFmtId="4" fontId="10" fillId="13" borderId="6" applyNumberFormat="0" applyProtection="0">
      <alignment vertical="center"/>
    </xf>
    <xf numFmtId="4" fontId="10" fillId="0" borderId="6" applyNumberFormat="0" applyProtection="0">
      <alignment horizontal="right" vertical="center"/>
    </xf>
    <xf numFmtId="0" fontId="16" fillId="0" borderId="0"/>
    <xf numFmtId="0" fontId="10" fillId="8" borderId="6" applyNumberFormat="0" applyProtection="0">
      <alignment horizontal="left" vertical="center" indent="1" justifyLastLine="1"/>
    </xf>
    <xf numFmtId="4" fontId="10" fillId="14" borderId="6" applyNumberFormat="0" applyProtection="0">
      <alignment horizontal="left" vertical="center" indent="1" justifyLastLine="1"/>
    </xf>
    <xf numFmtId="4" fontId="10" fillId="14" borderId="6" applyNumberFormat="0" applyProtection="0">
      <alignment horizontal="left" vertical="center" indent="1" justifyLastLine="1"/>
    </xf>
    <xf numFmtId="0" fontId="30" fillId="16" borderId="12" applyNumberFormat="0" applyProtection="0">
      <alignment horizontal="left" vertical="center" indent="1"/>
    </xf>
  </cellStyleXfs>
  <cellXfs count="17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quotePrefix="1" applyFont="1" applyAlignment="1">
      <alignment horizontal="left" wrapText="1"/>
    </xf>
    <xf numFmtId="0" fontId="5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/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3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17" fillId="2" borderId="7" xfId="0" applyFont="1" applyFill="1" applyBorder="1" applyAlignment="1">
      <alignment horizontal="left" vertical="center" wrapText="1"/>
    </xf>
    <xf numFmtId="3" fontId="17" fillId="2" borderId="7" xfId="0" applyNumberFormat="1" applyFont="1" applyFill="1" applyBorder="1" applyAlignment="1">
      <alignment horizontal="right"/>
    </xf>
    <xf numFmtId="4" fontId="14" fillId="12" borderId="8" xfId="7" applyNumberFormat="1" applyFont="1" applyFill="1" applyBorder="1">
      <alignment vertical="center"/>
    </xf>
    <xf numFmtId="4" fontId="14" fillId="0" borderId="8" xfId="8" applyNumberFormat="1" applyFont="1" applyBorder="1">
      <alignment horizontal="right" vertical="center"/>
    </xf>
    <xf numFmtId="4" fontId="14" fillId="11" borderId="8" xfId="7" applyNumberFormat="1" applyFont="1" applyFill="1" applyBorder="1" applyProtection="1">
      <alignment vertical="center"/>
    </xf>
    <xf numFmtId="4" fontId="14" fillId="0" borderId="8" xfId="8" applyNumberFormat="1" applyFont="1" applyBorder="1" applyAlignment="1">
      <alignment vertical="center"/>
    </xf>
    <xf numFmtId="4" fontId="14" fillId="12" borderId="8" xfId="7" applyNumberFormat="1" applyFont="1" applyFill="1" applyBorder="1" applyProtection="1">
      <alignment vertical="center"/>
    </xf>
    <xf numFmtId="4" fontId="14" fillId="10" borderId="8" xfId="7" applyNumberFormat="1" applyFont="1" applyFill="1" applyBorder="1">
      <alignment vertical="center"/>
    </xf>
    <xf numFmtId="4" fontId="14" fillId="11" borderId="8" xfId="7" applyNumberFormat="1" applyFont="1" applyFill="1" applyBorder="1">
      <alignment vertical="center"/>
    </xf>
    <xf numFmtId="1" fontId="14" fillId="12" borderId="8" xfId="3" quotePrefix="1" applyNumberFormat="1" applyFont="1" applyFill="1" applyBorder="1" applyAlignment="1">
      <alignment horizontal="center" vertical="center" justifyLastLine="1"/>
    </xf>
    <xf numFmtId="2" fontId="14" fillId="12" borderId="8" xfId="3" quotePrefix="1" applyNumberFormat="1" applyFont="1" applyFill="1" applyBorder="1" applyAlignment="1">
      <alignment vertical="top" wrapText="1"/>
    </xf>
    <xf numFmtId="1" fontId="14" fillId="2" borderId="8" xfId="3" quotePrefix="1" applyNumberFormat="1" applyFont="1" applyFill="1" applyBorder="1" applyAlignment="1">
      <alignment horizontal="center" vertical="center" justifyLastLine="1"/>
    </xf>
    <xf numFmtId="2" fontId="14" fillId="0" borderId="8" xfId="3" quotePrefix="1" applyNumberFormat="1" applyFont="1" applyFill="1" applyBorder="1" applyAlignment="1">
      <alignment vertical="top" wrapText="1"/>
    </xf>
    <xf numFmtId="1" fontId="14" fillId="11" borderId="8" xfId="3" quotePrefix="1" applyNumberFormat="1" applyFont="1" applyFill="1" applyBorder="1" applyAlignment="1">
      <alignment horizontal="center" vertical="center" justifyLastLine="1"/>
    </xf>
    <xf numFmtId="2" fontId="14" fillId="11" borderId="8" xfId="3" quotePrefix="1" applyNumberFormat="1" applyFont="1" applyFill="1" applyBorder="1" applyAlignment="1">
      <alignment vertical="top" wrapText="1"/>
    </xf>
    <xf numFmtId="1" fontId="14" fillId="10" borderId="8" xfId="3" quotePrefix="1" applyNumberFormat="1" applyFont="1" applyFill="1" applyBorder="1" applyAlignment="1">
      <alignment horizontal="center" vertical="center" justifyLastLine="1"/>
    </xf>
    <xf numFmtId="4" fontId="14" fillId="11" borderId="8" xfId="8" applyNumberFormat="1" applyFont="1" applyFill="1" applyBorder="1">
      <alignment horizontal="right" vertical="center"/>
    </xf>
    <xf numFmtId="4" fontId="14" fillId="12" borderId="8" xfId="8" applyNumberFormat="1" applyFont="1" applyFill="1" applyBorder="1" applyAlignment="1">
      <alignment vertical="center"/>
    </xf>
    <xf numFmtId="4" fontId="14" fillId="9" borderId="8" xfId="7" applyNumberFormat="1" applyFont="1" applyFill="1" applyBorder="1">
      <alignment vertical="center"/>
    </xf>
    <xf numFmtId="1" fontId="21" fillId="15" borderId="8" xfId="11" quotePrefix="1" applyNumberFormat="1" applyFont="1" applyFill="1" applyBorder="1" applyAlignment="1">
      <alignment horizontal="center" vertical="center" justifyLastLine="1"/>
    </xf>
    <xf numFmtId="2" fontId="21" fillId="15" borderId="8" xfId="11" quotePrefix="1" applyNumberFormat="1" applyFont="1" applyFill="1" applyBorder="1" applyAlignment="1">
      <alignment horizontal="center" vertical="center" wrapText="1"/>
    </xf>
    <xf numFmtId="4" fontId="14" fillId="5" borderId="8" xfId="7" applyNumberFormat="1" applyFont="1" applyFill="1" applyBorder="1">
      <alignment vertical="center"/>
    </xf>
    <xf numFmtId="4" fontId="14" fillId="7" borderId="8" xfId="7" applyNumberFormat="1" applyFont="1" applyFill="1" applyBorder="1">
      <alignment vertical="center"/>
    </xf>
    <xf numFmtId="0" fontId="14" fillId="11" borderId="8" xfId="9" applyFont="1" applyFill="1" applyBorder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3" xfId="0" quotePrefix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quotePrefix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left" vertical="center" wrapText="1"/>
    </xf>
    <xf numFmtId="3" fontId="25" fillId="2" borderId="3" xfId="0" applyNumberFormat="1" applyFont="1" applyFill="1" applyBorder="1" applyAlignment="1">
      <alignment horizontal="right"/>
    </xf>
    <xf numFmtId="0" fontId="24" fillId="0" borderId="3" xfId="0" applyFont="1" applyBorder="1"/>
    <xf numFmtId="0" fontId="25" fillId="2" borderId="3" xfId="0" applyFont="1" applyFill="1" applyBorder="1" applyAlignment="1">
      <alignment horizontal="left" vertical="center" wrapText="1"/>
    </xf>
    <xf numFmtId="0" fontId="26" fillId="0" borderId="3" xfId="0" applyFont="1" applyBorder="1"/>
    <xf numFmtId="0" fontId="27" fillId="0" borderId="3" xfId="0" applyFont="1" applyBorder="1"/>
    <xf numFmtId="3" fontId="25" fillId="0" borderId="3" xfId="0" applyNumberFormat="1" applyFont="1" applyBorder="1"/>
    <xf numFmtId="0" fontId="6" fillId="3" borderId="7" xfId="0" applyFont="1" applyFill="1" applyBorder="1" applyAlignment="1">
      <alignment horizontal="center" vertical="center" wrapText="1"/>
    </xf>
    <xf numFmtId="0" fontId="6" fillId="3" borderId="7" xfId="0" quotePrefix="1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28" fillId="3" borderId="7" xfId="0" quotePrefix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3" fontId="6" fillId="2" borderId="7" xfId="0" applyNumberFormat="1" applyFont="1" applyFill="1" applyBorder="1" applyAlignment="1">
      <alignment horizontal="right"/>
    </xf>
    <xf numFmtId="0" fontId="29" fillId="2" borderId="7" xfId="0" quotePrefix="1" applyFont="1" applyFill="1" applyBorder="1" applyAlignment="1">
      <alignment horizontal="left" vertical="center" wrapText="1" indent="1"/>
    </xf>
    <xf numFmtId="0" fontId="30" fillId="2" borderId="7" xfId="0" applyFont="1" applyFill="1" applyBorder="1" applyAlignment="1">
      <alignment horizontal="left" vertical="center" wrapText="1"/>
    </xf>
    <xf numFmtId="3" fontId="30" fillId="2" borderId="7" xfId="0" applyNumberFormat="1" applyFont="1" applyFill="1" applyBorder="1" applyAlignment="1">
      <alignment horizontal="right"/>
    </xf>
    <xf numFmtId="0" fontId="29" fillId="2" borderId="7" xfId="0" applyFont="1" applyFill="1" applyBorder="1" applyAlignment="1">
      <alignment horizontal="left" vertical="center" wrapText="1" indent="1"/>
    </xf>
    <xf numFmtId="3" fontId="30" fillId="0" borderId="7" xfId="0" applyNumberFormat="1" applyFont="1" applyBorder="1" applyAlignment="1">
      <alignment horizontal="right"/>
    </xf>
    <xf numFmtId="0" fontId="12" fillId="0" borderId="7" xfId="0" applyFont="1" applyBorder="1" applyAlignment="1">
      <alignment wrapText="1"/>
    </xf>
    <xf numFmtId="0" fontId="12" fillId="0" borderId="7" xfId="0" applyFont="1" applyBorder="1"/>
    <xf numFmtId="0" fontId="30" fillId="2" borderId="8" xfId="0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right"/>
    </xf>
    <xf numFmtId="0" fontId="30" fillId="2" borderId="3" xfId="0" applyFont="1" applyFill="1" applyBorder="1" applyAlignment="1">
      <alignment horizontal="left" vertical="center" wrapText="1"/>
    </xf>
    <xf numFmtId="3" fontId="30" fillId="2" borderId="3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 wrapText="1"/>
    </xf>
    <xf numFmtId="0" fontId="29" fillId="2" borderId="3" xfId="0" quotePrefix="1" applyFont="1" applyFill="1" applyBorder="1" applyAlignment="1">
      <alignment horizontal="left" vertical="center"/>
    </xf>
    <xf numFmtId="0" fontId="28" fillId="2" borderId="3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right"/>
    </xf>
    <xf numFmtId="0" fontId="30" fillId="3" borderId="2" xfId="0" applyFont="1" applyFill="1" applyBorder="1" applyAlignment="1">
      <alignment vertical="center"/>
    </xf>
    <xf numFmtId="4" fontId="6" fillId="3" borderId="3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vertical="center"/>
    </xf>
    <xf numFmtId="4" fontId="6" fillId="3" borderId="3" xfId="0" applyNumberFormat="1" applyFont="1" applyFill="1" applyBorder="1" applyAlignment="1">
      <alignment horizontal="right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/>
    <xf numFmtId="4" fontId="6" fillId="2" borderId="3" xfId="0" applyNumberFormat="1" applyFont="1" applyFill="1" applyBorder="1" applyAlignment="1">
      <alignment vertical="center" wrapText="1"/>
    </xf>
    <xf numFmtId="4" fontId="30" fillId="3" borderId="3" xfId="0" applyNumberFormat="1" applyFont="1" applyFill="1" applyBorder="1" applyAlignment="1">
      <alignment vertical="center" wrapText="1"/>
    </xf>
    <xf numFmtId="1" fontId="14" fillId="5" borderId="9" xfId="1" quotePrefix="1" applyNumberFormat="1" applyFont="1" applyFill="1" applyBorder="1" applyAlignment="1">
      <alignment horizontal="center" vertical="center" justifyLastLine="1"/>
    </xf>
    <xf numFmtId="2" fontId="14" fillId="5" borderId="9" xfId="1" quotePrefix="1" applyNumberFormat="1" applyFont="1" applyFill="1" applyBorder="1" applyAlignment="1">
      <alignment vertical="top" wrapText="1"/>
    </xf>
    <xf numFmtId="0" fontId="15" fillId="0" borderId="0" xfId="0" applyFont="1"/>
    <xf numFmtId="1" fontId="14" fillId="7" borderId="6" xfId="2" quotePrefix="1" applyNumberFormat="1" applyFont="1" applyFill="1" applyAlignment="1">
      <alignment horizontal="center" vertical="center" justifyLastLine="1"/>
    </xf>
    <xf numFmtId="2" fontId="14" fillId="7" borderId="6" xfId="2" quotePrefix="1" applyNumberFormat="1" applyFont="1" applyFill="1" applyAlignment="1">
      <alignment vertical="top" wrapText="1"/>
    </xf>
    <xf numFmtId="0" fontId="15" fillId="0" borderId="10" xfId="0" applyFont="1" applyBorder="1"/>
    <xf numFmtId="1" fontId="14" fillId="9" borderId="6" xfId="3" quotePrefix="1" applyNumberFormat="1" applyFont="1" applyFill="1" applyAlignment="1">
      <alignment horizontal="center" vertical="center" justifyLastLine="1"/>
    </xf>
    <xf numFmtId="2" fontId="14" fillId="9" borderId="6" xfId="3" quotePrefix="1" applyNumberFormat="1" applyFont="1" applyFill="1" applyAlignment="1">
      <alignment vertical="top" wrapText="1"/>
    </xf>
    <xf numFmtId="1" fontId="14" fillId="10" borderId="6" xfId="3" quotePrefix="1" applyNumberFormat="1" applyFont="1" applyFill="1" applyAlignment="1">
      <alignment horizontal="center" vertical="center" justifyLastLine="1"/>
    </xf>
    <xf numFmtId="2" fontId="14" fillId="10" borderId="6" xfId="3" quotePrefix="1" applyNumberFormat="1" applyFont="1" applyFill="1" applyAlignment="1">
      <alignment vertical="top" wrapText="1"/>
    </xf>
    <xf numFmtId="1" fontId="14" fillId="11" borderId="6" xfId="3" quotePrefix="1" applyNumberFormat="1" applyFont="1" applyFill="1" applyAlignment="1">
      <alignment horizontal="center" vertical="center" justifyLastLine="1"/>
    </xf>
    <xf numFmtId="2" fontId="14" fillId="11" borderId="6" xfId="3" quotePrefix="1" applyNumberFormat="1" applyFont="1" applyFill="1" applyAlignment="1">
      <alignment vertical="top" wrapText="1"/>
    </xf>
    <xf numFmtId="1" fontId="14" fillId="12" borderId="6" xfId="3" quotePrefix="1" applyNumberFormat="1" applyFont="1" applyFill="1" applyAlignment="1">
      <alignment horizontal="center" vertical="center" justifyLastLine="1"/>
    </xf>
    <xf numFmtId="2" fontId="14" fillId="12" borderId="6" xfId="3" quotePrefix="1" applyNumberFormat="1" applyFont="1" applyFill="1" applyAlignment="1">
      <alignment vertical="top" wrapText="1"/>
    </xf>
    <xf numFmtId="1" fontId="14" fillId="2" borderId="6" xfId="3" quotePrefix="1" applyNumberFormat="1" applyFont="1" applyFill="1" applyAlignment="1">
      <alignment horizontal="center" vertical="center" justifyLastLine="1"/>
    </xf>
    <xf numFmtId="2" fontId="14" fillId="0" borderId="6" xfId="3" quotePrefix="1" applyNumberFormat="1" applyFont="1" applyFill="1" applyAlignment="1">
      <alignment vertical="top" wrapText="1"/>
    </xf>
    <xf numFmtId="1" fontId="14" fillId="11" borderId="11" xfId="3" applyNumberFormat="1" applyFont="1" applyFill="1" applyBorder="1" applyAlignment="1" applyProtection="1">
      <alignment horizontal="center" vertical="center"/>
    </xf>
    <xf numFmtId="1" fontId="14" fillId="12" borderId="6" xfId="10" quotePrefix="1" applyNumberFormat="1" applyFont="1" applyFill="1" applyAlignment="1">
      <alignment horizontal="center" vertical="center" justifyLastLine="1"/>
    </xf>
    <xf numFmtId="1" fontId="14" fillId="12" borderId="6" xfId="10" quotePrefix="1" applyNumberFormat="1" applyFont="1" applyFill="1" applyAlignment="1">
      <alignment horizontal="left" vertical="center" justifyLastLine="1"/>
    </xf>
    <xf numFmtId="1" fontId="14" fillId="2" borderId="6" xfId="10" quotePrefix="1" applyNumberFormat="1" applyFont="1" applyFill="1" applyAlignment="1">
      <alignment horizontal="center" vertical="center" justifyLastLine="1"/>
    </xf>
    <xf numFmtId="2" fontId="14" fillId="0" borderId="6" xfId="10" quotePrefix="1" applyNumberFormat="1" applyFont="1" applyFill="1" applyAlignment="1">
      <alignment vertical="top" wrapText="1"/>
    </xf>
    <xf numFmtId="1" fontId="14" fillId="12" borderId="6" xfId="3" applyNumberFormat="1" applyFont="1" applyFill="1" applyAlignment="1">
      <alignment horizontal="center" vertical="center" justifyLastLine="1"/>
    </xf>
    <xf numFmtId="1" fontId="14" fillId="2" borderId="6" xfId="3" applyNumberFormat="1" applyFont="1" applyFill="1" applyAlignment="1">
      <alignment horizontal="center" vertical="center" justifyLastLine="1"/>
    </xf>
    <xf numFmtId="0" fontId="11" fillId="0" borderId="7" xfId="0" applyFont="1" applyBorder="1"/>
    <xf numFmtId="3" fontId="31" fillId="0" borderId="8" xfId="0" applyNumberFormat="1" applyFont="1" applyBorder="1" applyAlignment="1">
      <alignment horizontal="right"/>
    </xf>
    <xf numFmtId="3" fontId="32" fillId="0" borderId="8" xfId="0" applyNumberFormat="1" applyFont="1" applyBorder="1" applyAlignment="1">
      <alignment horizontal="right"/>
    </xf>
    <xf numFmtId="3" fontId="21" fillId="15" borderId="13" xfId="12" applyNumberFormat="1" applyFont="1" applyFill="1" applyBorder="1" applyAlignment="1">
      <alignment horizontal="center" vertical="center" wrapText="1" justifyLastLine="1"/>
    </xf>
    <xf numFmtId="3" fontId="14" fillId="0" borderId="13" xfId="8" applyNumberFormat="1" applyFont="1" applyBorder="1" applyAlignment="1" applyProtection="1">
      <alignment vertical="center"/>
    </xf>
    <xf numFmtId="3" fontId="14" fillId="0" borderId="13" xfId="8" applyNumberFormat="1" applyFont="1" applyBorder="1" applyAlignment="1">
      <alignment vertical="center"/>
    </xf>
    <xf numFmtId="3" fontId="15" fillId="0" borderId="8" xfId="0" applyNumberFormat="1" applyFont="1" applyBorder="1" applyAlignment="1">
      <alignment vertical="top" wrapText="1"/>
    </xf>
    <xf numFmtId="3" fontId="14" fillId="0" borderId="8" xfId="0" applyNumberFormat="1" applyFont="1" applyBorder="1" applyAlignment="1">
      <alignment vertical="top" wrapText="1"/>
    </xf>
    <xf numFmtId="3" fontId="14" fillId="11" borderId="13" xfId="7" applyNumberFormat="1" applyFont="1" applyFill="1" applyBorder="1">
      <alignment vertical="center"/>
    </xf>
    <xf numFmtId="3" fontId="15" fillId="0" borderId="0" xfId="0" applyNumberFormat="1" applyFont="1" applyAlignment="1">
      <alignment horizontal="center"/>
    </xf>
    <xf numFmtId="3" fontId="14" fillId="12" borderId="13" xfId="7" applyNumberFormat="1" applyFont="1" applyFill="1" applyBorder="1">
      <alignment vertical="center"/>
    </xf>
    <xf numFmtId="3" fontId="14" fillId="10" borderId="13" xfId="7" applyNumberFormat="1" applyFont="1" applyFill="1" applyBorder="1">
      <alignment vertical="center"/>
    </xf>
    <xf numFmtId="3" fontId="14" fillId="11" borderId="13" xfId="7" applyNumberFormat="1" applyFont="1" applyFill="1" applyBorder="1" applyProtection="1">
      <alignment vertical="center"/>
    </xf>
    <xf numFmtId="3" fontId="6" fillId="0" borderId="7" xfId="0" applyNumberFormat="1" applyFont="1" applyBorder="1" applyAlignment="1">
      <alignment horizontal="right"/>
    </xf>
    <xf numFmtId="3" fontId="30" fillId="0" borderId="8" xfId="0" applyNumberFormat="1" applyFont="1" applyBorder="1" applyAlignment="1">
      <alignment horizontal="right"/>
    </xf>
    <xf numFmtId="0" fontId="24" fillId="0" borderId="7" xfId="0" applyFont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right"/>
    </xf>
    <xf numFmtId="0" fontId="24" fillId="2" borderId="8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left" vertical="center" wrapText="1"/>
    </xf>
    <xf numFmtId="3" fontId="25" fillId="2" borderId="8" xfId="0" applyNumberFormat="1" applyFont="1" applyFill="1" applyBorder="1" applyAlignment="1">
      <alignment horizontal="right"/>
    </xf>
    <xf numFmtId="0" fontId="25" fillId="2" borderId="3" xfId="0" quotePrefix="1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left" vertical="center"/>
    </xf>
    <xf numFmtId="0" fontId="24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vertical="center" wrapText="1"/>
    </xf>
    <xf numFmtId="0" fontId="27" fillId="2" borderId="3" xfId="0" quotePrefix="1" applyFont="1" applyFill="1" applyBorder="1" applyAlignment="1">
      <alignment horizontal="left" vertical="center"/>
    </xf>
    <xf numFmtId="0" fontId="33" fillId="2" borderId="3" xfId="0" quotePrefix="1" applyFont="1" applyFill="1" applyBorder="1" applyAlignment="1">
      <alignment horizontal="left" vertical="center"/>
    </xf>
    <xf numFmtId="0" fontId="17" fillId="2" borderId="3" xfId="0" quotePrefix="1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 wrapText="1"/>
    </xf>
    <xf numFmtId="3" fontId="17" fillId="2" borderId="3" xfId="0" applyNumberFormat="1" applyFont="1" applyFill="1" applyBorder="1" applyAlignment="1">
      <alignment horizontal="right"/>
    </xf>
    <xf numFmtId="0" fontId="17" fillId="2" borderId="3" xfId="0" quotePrefix="1" applyFont="1" applyFill="1" applyBorder="1" applyAlignment="1">
      <alignment horizontal="left" vertical="center" wrapText="1"/>
    </xf>
    <xf numFmtId="3" fontId="33" fillId="2" borderId="3" xfId="0" applyNumberFormat="1" applyFont="1" applyFill="1" applyBorder="1" applyAlignment="1">
      <alignment horizontal="right"/>
    </xf>
    <xf numFmtId="4" fontId="14" fillId="12" borderId="3" xfId="7" applyNumberFormat="1" applyFont="1" applyFill="1" applyBorder="1">
      <alignment vertical="center"/>
    </xf>
    <xf numFmtId="3" fontId="31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vertical="center" wrapText="1"/>
    </xf>
    <xf numFmtId="0" fontId="28" fillId="0" borderId="3" xfId="0" quotePrefix="1" applyFont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left" vertical="center" wrapText="1"/>
    </xf>
    <xf numFmtId="0" fontId="30" fillId="3" borderId="3" xfId="0" applyFont="1" applyFill="1" applyBorder="1" applyAlignment="1">
      <alignment vertical="center" wrapText="1"/>
    </xf>
    <xf numFmtId="0" fontId="6" fillId="0" borderId="3" xfId="0" quotePrefix="1" applyFont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vertical="center" wrapText="1"/>
    </xf>
    <xf numFmtId="0" fontId="6" fillId="0" borderId="3" xfId="0" quotePrefix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30" fillId="3" borderId="3" xfId="0" applyFont="1" applyFill="1" applyBorder="1" applyAlignment="1">
      <alignment vertical="center"/>
    </xf>
    <xf numFmtId="0" fontId="6" fillId="0" borderId="1" xfId="0" quotePrefix="1" applyFont="1" applyBorder="1" applyAlignment="1">
      <alignment horizontal="left" vertical="center"/>
    </xf>
    <xf numFmtId="0" fontId="30" fillId="0" borderId="2" xfId="0" applyFont="1" applyBorder="1" applyAlignment="1">
      <alignment vertical="center"/>
    </xf>
    <xf numFmtId="0" fontId="6" fillId="3" borderId="1" xfId="0" quotePrefix="1" applyFont="1" applyFill="1" applyBorder="1" applyAlignment="1">
      <alignment horizontal="left" vertical="center" wrapText="1"/>
    </xf>
    <xf numFmtId="0" fontId="30" fillId="3" borderId="2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vertical="center" wrapText="1"/>
    </xf>
    <xf numFmtId="0" fontId="30" fillId="0" borderId="2" xfId="0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30" fillId="3" borderId="2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14">
    <cellStyle name="Normalno" xfId="0" builtinId="0"/>
    <cellStyle name="SAPBEXaggData" xfId="4" xr:uid="{908FC06A-DEAA-4276-8F67-1F092D1AFD58}"/>
    <cellStyle name="SAPBEXaggData 3" xfId="7" xr:uid="{4BCB3443-A77A-454E-B695-779EE9FDA8A0}"/>
    <cellStyle name="SAPBEXchaText" xfId="11" xr:uid="{8E894789-7E16-4394-BC69-FAB8F73FE8CC}"/>
    <cellStyle name="SAPBEXHLevel1" xfId="1" xr:uid="{2701C96D-47B9-4BFD-8D55-CFC9C6473C0E}"/>
    <cellStyle name="SAPBEXHLevel1 2" xfId="6" xr:uid="{487E1DC6-5526-4BC1-8219-A122136C0122}"/>
    <cellStyle name="SAPBEXHLevel2" xfId="2" xr:uid="{38340226-62DF-4210-B53F-4F6AD383CFB6}"/>
    <cellStyle name="SAPBEXHLevel3" xfId="3" xr:uid="{BDF57C9E-6D31-4B34-9CFF-D462C3DC5D33}"/>
    <cellStyle name="SAPBEXHLevel3 3" xfId="10" xr:uid="{8AAF2CD0-DB49-47D2-8CF1-CC5056135E3A}"/>
    <cellStyle name="SAPBEXstdData" xfId="5" xr:uid="{19EEA953-62C8-4371-8BAB-2F704CBF9165}"/>
    <cellStyle name="SAPBEXstdData 2 2" xfId="8" xr:uid="{47D06DE5-228C-40B2-94C3-44A3B7459B65}"/>
    <cellStyle name="SAPBEXstdItem" xfId="13" xr:uid="{E5FE46E6-843B-4B8C-9F81-F7206324FCD6}"/>
    <cellStyle name="SAPBEXstdItem 2" xfId="12" xr:uid="{E2112166-780F-4721-B222-E73DF9871BA5}"/>
    <cellStyle name="Zarez 2 5" xfId="9" xr:uid="{B0739794-70C1-4762-BF7C-B4EA9022C3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workbookViewId="0">
      <selection activeCell="I7" sqref="I7"/>
    </sheetView>
  </sheetViews>
  <sheetFormatPr defaultRowHeight="15" x14ac:dyDescent="0.25"/>
  <cols>
    <col min="5" max="5" width="25.28515625" customWidth="1"/>
    <col min="6" max="8" width="19.42578125" customWidth="1"/>
    <col min="9" max="10" width="25.28515625" customWidth="1"/>
  </cols>
  <sheetData>
    <row r="1" spans="1:10" ht="42" customHeight="1" x14ac:dyDescent="0.25">
      <c r="A1" s="148" t="s">
        <v>150</v>
      </c>
      <c r="B1" s="148"/>
      <c r="C1" s="148"/>
      <c r="D1" s="148"/>
      <c r="E1" s="148"/>
      <c r="F1" s="148"/>
      <c r="G1" s="148"/>
      <c r="H1" s="148"/>
      <c r="I1" s="10"/>
      <c r="J1" s="10"/>
    </row>
    <row r="2" spans="1:10" ht="18" customHeight="1" x14ac:dyDescent="0.25">
      <c r="A2" s="13"/>
      <c r="B2" s="13"/>
      <c r="C2" s="13"/>
      <c r="D2" s="13"/>
      <c r="E2" s="13"/>
      <c r="F2" s="13"/>
      <c r="G2" s="13"/>
      <c r="H2" s="13"/>
      <c r="I2" s="2"/>
      <c r="J2" s="2"/>
    </row>
    <row r="3" spans="1:10" ht="15.75" customHeight="1" x14ac:dyDescent="0.25">
      <c r="A3" s="148" t="s">
        <v>14</v>
      </c>
      <c r="B3" s="148"/>
      <c r="C3" s="148"/>
      <c r="D3" s="148"/>
      <c r="E3" s="148"/>
      <c r="F3" s="148"/>
      <c r="G3" s="148"/>
      <c r="H3" s="148"/>
      <c r="I3" s="8"/>
      <c r="J3" s="8"/>
    </row>
    <row r="4" spans="1:10" ht="18" x14ac:dyDescent="0.25">
      <c r="A4" s="13"/>
      <c r="B4" s="13"/>
      <c r="C4" s="13"/>
      <c r="D4" s="13"/>
      <c r="E4" s="13"/>
      <c r="F4" s="13"/>
      <c r="G4" s="13"/>
      <c r="H4" s="13"/>
      <c r="I4" s="3"/>
      <c r="J4" s="3"/>
    </row>
    <row r="5" spans="1:10" ht="18" customHeight="1" x14ac:dyDescent="0.25">
      <c r="A5" s="148" t="s">
        <v>25</v>
      </c>
      <c r="B5" s="148"/>
      <c r="C5" s="148"/>
      <c r="D5" s="148"/>
      <c r="E5" s="148"/>
      <c r="F5" s="148"/>
      <c r="G5" s="148"/>
      <c r="H5" s="148"/>
      <c r="I5" s="7"/>
      <c r="J5" s="7"/>
    </row>
    <row r="6" spans="1:10" ht="18" x14ac:dyDescent="0.25">
      <c r="A6" s="14"/>
      <c r="B6" s="15"/>
      <c r="C6" s="15"/>
      <c r="D6" s="15"/>
      <c r="E6" s="16"/>
      <c r="F6" s="17"/>
      <c r="G6" s="17"/>
      <c r="H6" s="18"/>
    </row>
    <row r="7" spans="1:10" ht="25.5" x14ac:dyDescent="0.25">
      <c r="A7" s="163" t="s">
        <v>11</v>
      </c>
      <c r="B7" s="164"/>
      <c r="C7" s="164"/>
      <c r="D7" s="164"/>
      <c r="E7" s="164"/>
      <c r="F7" s="124" t="s">
        <v>148</v>
      </c>
      <c r="G7" s="124" t="s">
        <v>147</v>
      </c>
      <c r="H7" s="124" t="s">
        <v>145</v>
      </c>
    </row>
    <row r="8" spans="1:10" ht="12" customHeight="1" x14ac:dyDescent="0.25">
      <c r="A8" s="144">
        <v>1</v>
      </c>
      <c r="B8" s="144"/>
      <c r="C8" s="144"/>
      <c r="D8" s="144"/>
      <c r="E8" s="144"/>
      <c r="F8" s="76">
        <v>2</v>
      </c>
      <c r="G8" s="76">
        <v>3</v>
      </c>
      <c r="H8" s="76">
        <v>4</v>
      </c>
    </row>
    <row r="9" spans="1:10" x14ac:dyDescent="0.25">
      <c r="A9" s="162" t="s">
        <v>27</v>
      </c>
      <c r="B9" s="159"/>
      <c r="C9" s="159"/>
      <c r="D9" s="159"/>
      <c r="E9" s="155"/>
      <c r="F9" s="77">
        <f>' Račun prihoda i rashoda-ekonom'!F11</f>
        <v>18359582</v>
      </c>
      <c r="G9" s="77">
        <f>' Račun prihoda i rashoda-ekonom'!G11</f>
        <v>299079</v>
      </c>
      <c r="H9" s="77">
        <f>' Račun prihoda i rashoda-ekonom'!H11</f>
        <v>18658661</v>
      </c>
    </row>
    <row r="10" spans="1:10" x14ac:dyDescent="0.25">
      <c r="A10" s="154" t="s">
        <v>28</v>
      </c>
      <c r="B10" s="155"/>
      <c r="C10" s="155"/>
      <c r="D10" s="155"/>
      <c r="E10" s="155"/>
      <c r="F10" s="77">
        <f>' Račun prihoda i rashoda-ekonom'!F18</f>
        <v>0</v>
      </c>
      <c r="G10" s="77">
        <f>' Račun prihoda i rashoda-ekonom'!G18</f>
        <v>0</v>
      </c>
      <c r="H10" s="77">
        <f>' Račun prihoda i rashoda-ekonom'!H18</f>
        <v>0</v>
      </c>
    </row>
    <row r="11" spans="1:10" x14ac:dyDescent="0.25">
      <c r="A11" s="160" t="s">
        <v>0</v>
      </c>
      <c r="B11" s="157"/>
      <c r="C11" s="157"/>
      <c r="D11" s="157"/>
      <c r="E11" s="161"/>
      <c r="F11" s="79">
        <f>F9+F10</f>
        <v>18359582</v>
      </c>
      <c r="G11" s="79">
        <f t="shared" ref="G11:H11" si="0">G9+G10</f>
        <v>299079</v>
      </c>
      <c r="H11" s="79">
        <f t="shared" si="0"/>
        <v>18658661</v>
      </c>
    </row>
    <row r="12" spans="1:10" x14ac:dyDescent="0.25">
      <c r="A12" s="158" t="s">
        <v>29</v>
      </c>
      <c r="B12" s="159"/>
      <c r="C12" s="159"/>
      <c r="D12" s="159"/>
      <c r="E12" s="159"/>
      <c r="F12" s="77">
        <f>' Račun prihoda i rashoda-ekonom'!F24</f>
        <v>17497962</v>
      </c>
      <c r="G12" s="77">
        <f>' Račun prihoda i rashoda-ekonom'!G24</f>
        <v>474448</v>
      </c>
      <c r="H12" s="77">
        <f>' Račun prihoda i rashoda-ekonom'!H24</f>
        <v>17972410</v>
      </c>
    </row>
    <row r="13" spans="1:10" x14ac:dyDescent="0.25">
      <c r="A13" s="154" t="s">
        <v>30</v>
      </c>
      <c r="B13" s="155"/>
      <c r="C13" s="155"/>
      <c r="D13" s="155"/>
      <c r="E13" s="155"/>
      <c r="F13" s="77">
        <f>' Račun prihoda i rashoda-ekonom'!F29</f>
        <v>863132</v>
      </c>
      <c r="G13" s="77">
        <f>' Račun prihoda i rashoda-ekonom'!G29</f>
        <v>-42359</v>
      </c>
      <c r="H13" s="77">
        <f>' Račun prihoda i rashoda-ekonom'!H29</f>
        <v>820773</v>
      </c>
    </row>
    <row r="14" spans="1:10" x14ac:dyDescent="0.25">
      <c r="A14" s="80" t="s">
        <v>1</v>
      </c>
      <c r="B14" s="78"/>
      <c r="C14" s="78"/>
      <c r="D14" s="78"/>
      <c r="E14" s="78"/>
      <c r="F14" s="79">
        <f>F12+F13</f>
        <v>18361094</v>
      </c>
      <c r="G14" s="79">
        <f t="shared" ref="G14:H14" si="1">G12+G13</f>
        <v>432089</v>
      </c>
      <c r="H14" s="79">
        <f t="shared" si="1"/>
        <v>18793183</v>
      </c>
    </row>
    <row r="15" spans="1:10" x14ac:dyDescent="0.25">
      <c r="A15" s="156" t="s">
        <v>2</v>
      </c>
      <c r="B15" s="157"/>
      <c r="C15" s="157"/>
      <c r="D15" s="157"/>
      <c r="E15" s="157"/>
      <c r="F15" s="81">
        <f>F11-F14</f>
        <v>-1512</v>
      </c>
      <c r="G15" s="81">
        <f t="shared" ref="G15:H15" si="2">G11-G14</f>
        <v>-133010</v>
      </c>
      <c r="H15" s="81">
        <f t="shared" si="2"/>
        <v>-134522</v>
      </c>
    </row>
    <row r="16" spans="1:10" ht="18" x14ac:dyDescent="0.25">
      <c r="A16" s="13"/>
      <c r="B16" s="82"/>
      <c r="C16" s="82"/>
      <c r="D16" s="82"/>
      <c r="E16" s="82"/>
      <c r="F16" s="82"/>
      <c r="G16" s="82"/>
      <c r="H16" s="83"/>
      <c r="I16" s="1"/>
      <c r="J16" s="1"/>
    </row>
    <row r="17" spans="1:10" ht="18" customHeight="1" x14ac:dyDescent="0.25">
      <c r="A17" s="148" t="s">
        <v>26</v>
      </c>
      <c r="B17" s="148"/>
      <c r="C17" s="148"/>
      <c r="D17" s="148"/>
      <c r="E17" s="148"/>
      <c r="F17" s="148"/>
      <c r="G17" s="148"/>
      <c r="H17" s="148"/>
      <c r="I17" s="7"/>
      <c r="J17" s="7"/>
    </row>
    <row r="18" spans="1:10" ht="18" x14ac:dyDescent="0.25">
      <c r="A18" s="13"/>
      <c r="B18" s="82"/>
      <c r="C18" s="82"/>
      <c r="D18" s="82"/>
      <c r="E18" s="82"/>
      <c r="F18" s="83"/>
      <c r="G18" s="83"/>
      <c r="H18" s="83"/>
    </row>
    <row r="19" spans="1:10" ht="25.5" x14ac:dyDescent="0.25">
      <c r="A19" s="151" t="s">
        <v>11</v>
      </c>
      <c r="B19" s="151"/>
      <c r="C19" s="151"/>
      <c r="D19" s="151"/>
      <c r="E19" s="151"/>
      <c r="F19" s="124" t="s">
        <v>148</v>
      </c>
      <c r="G19" s="124" t="s">
        <v>147</v>
      </c>
      <c r="H19" s="124" t="s">
        <v>145</v>
      </c>
    </row>
    <row r="20" spans="1:10" ht="12" customHeight="1" x14ac:dyDescent="0.25">
      <c r="A20" s="144">
        <v>1</v>
      </c>
      <c r="B20" s="144"/>
      <c r="C20" s="144"/>
      <c r="D20" s="144"/>
      <c r="E20" s="144"/>
      <c r="F20" s="76">
        <v>2</v>
      </c>
      <c r="G20" s="76">
        <v>3</v>
      </c>
      <c r="H20" s="76">
        <v>4</v>
      </c>
    </row>
    <row r="21" spans="1:10" ht="15.75" customHeight="1" x14ac:dyDescent="0.25">
      <c r="A21" s="149" t="s">
        <v>31</v>
      </c>
      <c r="B21" s="149"/>
      <c r="C21" s="149"/>
      <c r="D21" s="149"/>
      <c r="E21" s="149"/>
      <c r="F21" s="77">
        <v>0</v>
      </c>
      <c r="G21" s="77">
        <v>0</v>
      </c>
      <c r="H21" s="77">
        <v>0</v>
      </c>
    </row>
    <row r="22" spans="1:10" x14ac:dyDescent="0.25">
      <c r="A22" s="149" t="s">
        <v>32</v>
      </c>
      <c r="B22" s="150"/>
      <c r="C22" s="150"/>
      <c r="D22" s="150"/>
      <c r="E22" s="150"/>
      <c r="F22" s="77">
        <v>0</v>
      </c>
      <c r="G22" s="77">
        <v>0</v>
      </c>
      <c r="H22" s="77">
        <v>0</v>
      </c>
    </row>
    <row r="23" spans="1:10" x14ac:dyDescent="0.25">
      <c r="A23" s="152" t="s">
        <v>33</v>
      </c>
      <c r="B23" s="146"/>
      <c r="C23" s="146"/>
      <c r="D23" s="146"/>
      <c r="E23" s="153"/>
      <c r="F23" s="79">
        <f>F21-F22</f>
        <v>0</v>
      </c>
      <c r="G23" s="79">
        <f t="shared" ref="G23:H23" si="3">G21-G22</f>
        <v>0</v>
      </c>
      <c r="H23" s="79">
        <f t="shared" si="3"/>
        <v>0</v>
      </c>
    </row>
    <row r="24" spans="1:10" x14ac:dyDescent="0.25">
      <c r="A24" s="147" t="s">
        <v>18</v>
      </c>
      <c r="B24" s="147"/>
      <c r="C24" s="147"/>
      <c r="D24" s="147"/>
      <c r="E24" s="147"/>
      <c r="F24" s="84">
        <v>1512</v>
      </c>
      <c r="G24" s="84">
        <v>169310</v>
      </c>
      <c r="H24" s="84">
        <f>F24+G24</f>
        <v>170822</v>
      </c>
    </row>
    <row r="25" spans="1:10" x14ac:dyDescent="0.25">
      <c r="A25" s="147" t="s">
        <v>34</v>
      </c>
      <c r="B25" s="147"/>
      <c r="C25" s="147"/>
      <c r="D25" s="147"/>
      <c r="E25" s="147"/>
      <c r="F25" s="84">
        <v>0</v>
      </c>
      <c r="G25" s="84">
        <v>36300</v>
      </c>
      <c r="H25" s="84">
        <f>F25+G25</f>
        <v>36300</v>
      </c>
    </row>
    <row r="26" spans="1:10" x14ac:dyDescent="0.25">
      <c r="A26" s="145" t="s">
        <v>3</v>
      </c>
      <c r="B26" s="146"/>
      <c r="C26" s="146"/>
      <c r="D26" s="146"/>
      <c r="E26" s="146"/>
      <c r="F26" s="143">
        <f>F23+F24-F25</f>
        <v>1512</v>
      </c>
      <c r="G26" s="143">
        <f t="shared" ref="G26" si="4">G23+G24-G25</f>
        <v>133010</v>
      </c>
      <c r="H26" s="143">
        <f>H23+H24-H25</f>
        <v>134522</v>
      </c>
    </row>
    <row r="27" spans="1:10" x14ac:dyDescent="0.25">
      <c r="A27" s="145" t="s">
        <v>4</v>
      </c>
      <c r="B27" s="146"/>
      <c r="C27" s="146"/>
      <c r="D27" s="146"/>
      <c r="E27" s="146"/>
      <c r="F27" s="85">
        <f>F15+F26</f>
        <v>0</v>
      </c>
      <c r="G27" s="85">
        <f t="shared" ref="G27" si="5">G15+G26</f>
        <v>0</v>
      </c>
      <c r="H27" s="85">
        <f>H15+H26</f>
        <v>0</v>
      </c>
    </row>
    <row r="28" spans="1:10" ht="11.25" customHeight="1" x14ac:dyDescent="0.25">
      <c r="A28" s="4"/>
      <c r="B28" s="5"/>
      <c r="C28" s="5"/>
      <c r="D28" s="5"/>
      <c r="E28" s="5"/>
      <c r="F28" s="6"/>
      <c r="G28" s="6"/>
      <c r="H28" s="6"/>
      <c r="I28" s="6"/>
      <c r="J28" s="6"/>
    </row>
    <row r="29" spans="1:10" ht="9" customHeight="1" x14ac:dyDescent="0.25"/>
  </sheetData>
  <mergeCells count="21">
    <mergeCell ref="A1:H1"/>
    <mergeCell ref="A3:H3"/>
    <mergeCell ref="A5:H5"/>
    <mergeCell ref="A13:E13"/>
    <mergeCell ref="A15:E15"/>
    <mergeCell ref="A12:E12"/>
    <mergeCell ref="A11:E11"/>
    <mergeCell ref="A9:E9"/>
    <mergeCell ref="A10:E10"/>
    <mergeCell ref="A7:E7"/>
    <mergeCell ref="A8:E8"/>
    <mergeCell ref="A20:E20"/>
    <mergeCell ref="A27:E27"/>
    <mergeCell ref="A24:E24"/>
    <mergeCell ref="A25:E25"/>
    <mergeCell ref="A17:H17"/>
    <mergeCell ref="A21:E21"/>
    <mergeCell ref="A22:E22"/>
    <mergeCell ref="A26:E26"/>
    <mergeCell ref="A19:E19"/>
    <mergeCell ref="A23:E2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topLeftCell="A4" workbookViewId="0">
      <selection activeCell="A4" sqref="A4:H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47.5703125" bestFit="1" customWidth="1"/>
    <col min="4" max="5" width="19.42578125" hidden="1" customWidth="1"/>
    <col min="6" max="8" width="19.42578125" customWidth="1"/>
    <col min="9" max="10" width="25.28515625" customWidth="1"/>
  </cols>
  <sheetData>
    <row r="1" spans="1:10" ht="18" x14ac:dyDescent="0.25">
      <c r="A1" s="43"/>
      <c r="B1" s="43"/>
      <c r="C1" s="43"/>
      <c r="D1" s="43"/>
      <c r="E1" s="43"/>
      <c r="F1" s="43"/>
      <c r="G1" s="43"/>
      <c r="H1" s="43"/>
      <c r="I1" s="2"/>
      <c r="J1" s="2"/>
    </row>
    <row r="2" spans="1:10" ht="15.75" x14ac:dyDescent="0.25">
      <c r="A2" s="171" t="s">
        <v>14</v>
      </c>
      <c r="B2" s="171"/>
      <c r="C2" s="171"/>
      <c r="D2" s="171"/>
      <c r="E2" s="171"/>
      <c r="F2" s="171"/>
      <c r="G2" s="171"/>
      <c r="H2" s="171"/>
      <c r="I2" s="8"/>
      <c r="J2" s="8"/>
    </row>
    <row r="3" spans="1:10" ht="18" x14ac:dyDescent="0.25">
      <c r="A3" s="43"/>
      <c r="B3" s="43"/>
      <c r="C3" s="43"/>
      <c r="D3" s="43"/>
      <c r="E3" s="43"/>
      <c r="F3" s="43"/>
      <c r="G3" s="43"/>
      <c r="H3" s="43"/>
      <c r="I3" s="3"/>
      <c r="J3" s="3"/>
    </row>
    <row r="4" spans="1:10" ht="15.75" x14ac:dyDescent="0.25">
      <c r="A4" s="171" t="s">
        <v>5</v>
      </c>
      <c r="B4" s="171"/>
      <c r="C4" s="171"/>
      <c r="D4" s="171"/>
      <c r="E4" s="171"/>
      <c r="F4" s="171"/>
      <c r="G4" s="171"/>
      <c r="H4" s="171"/>
      <c r="I4" s="7"/>
      <c r="J4" s="7"/>
    </row>
    <row r="5" spans="1:10" ht="18" x14ac:dyDescent="0.25">
      <c r="A5" s="43"/>
      <c r="B5" s="43"/>
      <c r="C5" s="43"/>
      <c r="D5" s="43"/>
      <c r="E5" s="43"/>
      <c r="F5" s="43"/>
      <c r="G5" s="43"/>
      <c r="H5" s="43"/>
      <c r="I5" s="3"/>
      <c r="J5" s="3"/>
    </row>
    <row r="6" spans="1:10" ht="15.75" x14ac:dyDescent="0.25">
      <c r="A6" s="171" t="s">
        <v>37</v>
      </c>
      <c r="B6" s="171"/>
      <c r="C6" s="171"/>
      <c r="D6" s="171"/>
      <c r="E6" s="171"/>
      <c r="F6" s="171"/>
      <c r="G6" s="171"/>
      <c r="H6" s="171"/>
      <c r="I6" s="9"/>
      <c r="J6" s="9"/>
    </row>
    <row r="7" spans="1:10" ht="18" x14ac:dyDescent="0.25">
      <c r="A7" s="43"/>
      <c r="B7" s="43"/>
      <c r="C7" s="43"/>
      <c r="D7" s="43"/>
      <c r="E7" s="43"/>
      <c r="F7" s="43"/>
      <c r="G7" s="43"/>
      <c r="H7" s="43"/>
      <c r="I7" s="3"/>
      <c r="J7" s="3"/>
    </row>
    <row r="8" spans="1:10" ht="25.5" x14ac:dyDescent="0.25">
      <c r="A8" s="165" t="s">
        <v>11</v>
      </c>
      <c r="B8" s="166"/>
      <c r="C8" s="167"/>
      <c r="D8" s="45" t="s">
        <v>35</v>
      </c>
      <c r="E8" s="45" t="s">
        <v>36</v>
      </c>
      <c r="F8" s="44" t="s">
        <v>148</v>
      </c>
      <c r="G8" s="44" t="s">
        <v>147</v>
      </c>
      <c r="H8" s="44" t="s">
        <v>145</v>
      </c>
    </row>
    <row r="9" spans="1:10" s="11" customFormat="1" ht="11.25" x14ac:dyDescent="0.2">
      <c r="A9" s="168">
        <v>1</v>
      </c>
      <c r="B9" s="169"/>
      <c r="C9" s="170"/>
      <c r="D9" s="47">
        <v>2</v>
      </c>
      <c r="E9" s="47">
        <v>3</v>
      </c>
      <c r="F9" s="48">
        <v>2</v>
      </c>
      <c r="G9" s="48">
        <v>3</v>
      </c>
      <c r="H9" s="48">
        <v>4</v>
      </c>
    </row>
    <row r="10" spans="1:10" x14ac:dyDescent="0.25">
      <c r="A10" s="49"/>
      <c r="B10" s="49"/>
      <c r="C10" s="49" t="s">
        <v>38</v>
      </c>
      <c r="D10" s="49"/>
      <c r="E10" s="49"/>
      <c r="F10" s="125">
        <f>F11+F18</f>
        <v>18359582</v>
      </c>
      <c r="G10" s="125">
        <f t="shared" ref="G10:H10" si="0">G11+G18</f>
        <v>299079</v>
      </c>
      <c r="H10" s="125">
        <f t="shared" si="0"/>
        <v>18658661</v>
      </c>
    </row>
    <row r="11" spans="1:10" x14ac:dyDescent="0.25">
      <c r="A11" s="49">
        <v>6</v>
      </c>
      <c r="B11" s="49"/>
      <c r="C11" s="49" t="s">
        <v>6</v>
      </c>
      <c r="D11" s="49"/>
      <c r="E11" s="49"/>
      <c r="F11" s="125">
        <f t="shared" ref="F11:G11" si="1">SUM(F12:F17)</f>
        <v>18359582</v>
      </c>
      <c r="G11" s="125">
        <f t="shared" si="1"/>
        <v>299079</v>
      </c>
      <c r="H11" s="125">
        <f>SUM(H12:H17)</f>
        <v>18658661</v>
      </c>
    </row>
    <row r="12" spans="1:10" ht="25.5" x14ac:dyDescent="0.25">
      <c r="A12" s="126"/>
      <c r="B12" s="127">
        <v>63</v>
      </c>
      <c r="C12" s="127" t="s">
        <v>137</v>
      </c>
      <c r="D12" s="126"/>
      <c r="E12" s="126"/>
      <c r="F12" s="128">
        <v>16100</v>
      </c>
      <c r="G12" s="128">
        <v>8900</v>
      </c>
      <c r="H12" s="128">
        <f>F12+G12</f>
        <v>25000</v>
      </c>
    </row>
    <row r="13" spans="1:10" x14ac:dyDescent="0.25">
      <c r="A13" s="49"/>
      <c r="B13" s="52">
        <v>64</v>
      </c>
      <c r="C13" s="52" t="s">
        <v>41</v>
      </c>
      <c r="D13" s="52">
        <v>0</v>
      </c>
      <c r="E13" s="52">
        <v>0</v>
      </c>
      <c r="F13" s="50">
        <v>500</v>
      </c>
      <c r="G13" s="50"/>
      <c r="H13" s="128">
        <f t="shared" ref="H13:H17" si="2">F13+G13</f>
        <v>500</v>
      </c>
    </row>
    <row r="14" spans="1:10" ht="25.5" x14ac:dyDescent="0.25">
      <c r="A14" s="49"/>
      <c r="B14" s="52">
        <v>65</v>
      </c>
      <c r="C14" s="52" t="s">
        <v>42</v>
      </c>
      <c r="D14" s="52"/>
      <c r="E14" s="52"/>
      <c r="F14" s="50">
        <v>2000358</v>
      </c>
      <c r="G14" s="50">
        <v>0</v>
      </c>
      <c r="H14" s="128">
        <f t="shared" si="2"/>
        <v>2000358</v>
      </c>
    </row>
    <row r="15" spans="1:10" ht="25.5" x14ac:dyDescent="0.25">
      <c r="A15" s="129"/>
      <c r="B15" s="129">
        <v>66</v>
      </c>
      <c r="C15" s="52" t="s">
        <v>19</v>
      </c>
      <c r="D15" s="52"/>
      <c r="E15" s="52"/>
      <c r="F15" s="50">
        <v>95000</v>
      </c>
      <c r="G15" s="50">
        <v>14400</v>
      </c>
      <c r="H15" s="128">
        <f t="shared" si="2"/>
        <v>109400</v>
      </c>
    </row>
    <row r="16" spans="1:10" ht="25.5" x14ac:dyDescent="0.25">
      <c r="A16" s="129"/>
      <c r="B16" s="129">
        <v>67</v>
      </c>
      <c r="C16" s="52" t="s">
        <v>43</v>
      </c>
      <c r="D16" s="52"/>
      <c r="E16" s="52"/>
      <c r="F16" s="50">
        <v>16223124</v>
      </c>
      <c r="G16" s="50">
        <f>254279</f>
        <v>254279</v>
      </c>
      <c r="H16" s="128">
        <f t="shared" si="2"/>
        <v>16477403</v>
      </c>
    </row>
    <row r="17" spans="1:8" x14ac:dyDescent="0.25">
      <c r="A17" s="129"/>
      <c r="B17" s="129">
        <v>68</v>
      </c>
      <c r="C17" s="52" t="s">
        <v>44</v>
      </c>
      <c r="D17" s="52"/>
      <c r="E17" s="52"/>
      <c r="F17" s="50">
        <v>24500</v>
      </c>
      <c r="G17" s="50">
        <v>21500</v>
      </c>
      <c r="H17" s="128">
        <f t="shared" si="2"/>
        <v>46000</v>
      </c>
    </row>
    <row r="18" spans="1:8" hidden="1" x14ac:dyDescent="0.25">
      <c r="A18" s="135"/>
      <c r="B18" s="136"/>
      <c r="C18" s="137" t="s">
        <v>24</v>
      </c>
      <c r="D18" s="137"/>
      <c r="E18" s="137"/>
      <c r="F18" s="138"/>
      <c r="G18" s="138"/>
      <c r="H18" s="138"/>
    </row>
    <row r="19" spans="1:8" hidden="1" x14ac:dyDescent="0.25">
      <c r="A19" s="136"/>
      <c r="B19" s="136">
        <v>71</v>
      </c>
      <c r="C19" s="139" t="s">
        <v>118</v>
      </c>
      <c r="D19" s="139"/>
      <c r="E19" s="139"/>
      <c r="F19" s="140">
        <v>0</v>
      </c>
      <c r="G19" s="140">
        <v>0</v>
      </c>
      <c r="H19" s="140">
        <v>0</v>
      </c>
    </row>
    <row r="20" spans="1:8" x14ac:dyDescent="0.25">
      <c r="A20" s="12"/>
      <c r="B20" s="12"/>
      <c r="C20" s="12"/>
      <c r="D20" s="12"/>
      <c r="E20" s="12"/>
      <c r="F20" s="12"/>
      <c r="G20" s="12"/>
      <c r="H20" s="12"/>
    </row>
    <row r="21" spans="1:8" ht="25.5" customHeight="1" x14ac:dyDescent="0.25">
      <c r="A21" s="165" t="s">
        <v>11</v>
      </c>
      <c r="B21" s="166"/>
      <c r="C21" s="167"/>
      <c r="D21" s="45" t="s">
        <v>35</v>
      </c>
      <c r="E21" s="45" t="s">
        <v>36</v>
      </c>
      <c r="F21" s="44" t="s">
        <v>148</v>
      </c>
      <c r="G21" s="44" t="s">
        <v>147</v>
      </c>
      <c r="H21" s="44" t="s">
        <v>145</v>
      </c>
    </row>
    <row r="22" spans="1:8" s="11" customFormat="1" ht="11.25" x14ac:dyDescent="0.2">
      <c r="A22" s="168">
        <v>1</v>
      </c>
      <c r="B22" s="169"/>
      <c r="C22" s="170"/>
      <c r="D22" s="47">
        <v>2</v>
      </c>
      <c r="E22" s="47">
        <v>3</v>
      </c>
      <c r="F22" s="48">
        <v>2</v>
      </c>
      <c r="G22" s="48">
        <v>3</v>
      </c>
      <c r="H22" s="48">
        <v>4</v>
      </c>
    </row>
    <row r="23" spans="1:8" x14ac:dyDescent="0.25">
      <c r="A23" s="49"/>
      <c r="B23" s="49"/>
      <c r="C23" s="49" t="s">
        <v>39</v>
      </c>
      <c r="D23" s="49"/>
      <c r="E23" s="49"/>
      <c r="F23" s="125">
        <f t="shared" ref="F23:G23" si="3">F24+F29</f>
        <v>18361094</v>
      </c>
      <c r="G23" s="125">
        <f t="shared" si="3"/>
        <v>432089</v>
      </c>
      <c r="H23" s="125">
        <f>H24+H29</f>
        <v>18793183</v>
      </c>
    </row>
    <row r="24" spans="1:8" x14ac:dyDescent="0.25">
      <c r="A24" s="49">
        <v>3</v>
      </c>
      <c r="B24" s="49"/>
      <c r="C24" s="49" t="s">
        <v>7</v>
      </c>
      <c r="D24" s="49"/>
      <c r="E24" s="49"/>
      <c r="F24" s="125">
        <f t="shared" ref="F24:G24" si="4">SUM(F25:F28)</f>
        <v>17497962</v>
      </c>
      <c r="G24" s="125">
        <f t="shared" si="4"/>
        <v>474448</v>
      </c>
      <c r="H24" s="125">
        <f>SUM(H25:H28)</f>
        <v>17972410</v>
      </c>
    </row>
    <row r="25" spans="1:8" x14ac:dyDescent="0.25">
      <c r="A25" s="49"/>
      <c r="B25" s="52">
        <v>31</v>
      </c>
      <c r="C25" s="52" t="s">
        <v>8</v>
      </c>
      <c r="D25" s="52"/>
      <c r="E25" s="52"/>
      <c r="F25" s="50">
        <f>13401960+16100</f>
        <v>13418060</v>
      </c>
      <c r="G25" s="50">
        <v>-11100</v>
      </c>
      <c r="H25" s="50">
        <f>F25+G25</f>
        <v>13406960</v>
      </c>
    </row>
    <row r="26" spans="1:8" x14ac:dyDescent="0.25">
      <c r="A26" s="129"/>
      <c r="B26" s="129">
        <v>32</v>
      </c>
      <c r="C26" s="129" t="s">
        <v>15</v>
      </c>
      <c r="D26" s="129"/>
      <c r="E26" s="129"/>
      <c r="F26" s="50">
        <v>4071407</v>
      </c>
      <c r="G26" s="50">
        <v>433538</v>
      </c>
      <c r="H26" s="50">
        <f t="shared" ref="H26:H28" si="5">F26+G26</f>
        <v>4504945</v>
      </c>
    </row>
    <row r="27" spans="1:8" x14ac:dyDescent="0.25">
      <c r="A27" s="129"/>
      <c r="B27" s="129">
        <v>34</v>
      </c>
      <c r="C27" s="129" t="s">
        <v>46</v>
      </c>
      <c r="D27" s="129"/>
      <c r="E27" s="129"/>
      <c r="F27" s="50">
        <v>7500</v>
      </c>
      <c r="G27" s="50">
        <v>52000</v>
      </c>
      <c r="H27" s="50">
        <f t="shared" si="5"/>
        <v>59500</v>
      </c>
    </row>
    <row r="28" spans="1:8" x14ac:dyDescent="0.25">
      <c r="A28" s="129"/>
      <c r="B28" s="129">
        <v>38</v>
      </c>
      <c r="C28" s="129" t="s">
        <v>45</v>
      </c>
      <c r="D28" s="129"/>
      <c r="E28" s="129"/>
      <c r="F28" s="50">
        <v>995</v>
      </c>
      <c r="G28" s="50">
        <v>10</v>
      </c>
      <c r="H28" s="50">
        <f t="shared" si="5"/>
        <v>1005</v>
      </c>
    </row>
    <row r="29" spans="1:8" x14ac:dyDescent="0.25">
      <c r="A29" s="130">
        <v>4</v>
      </c>
      <c r="B29" s="130"/>
      <c r="C29" s="131" t="s">
        <v>9</v>
      </c>
      <c r="D29" s="131"/>
      <c r="E29" s="131"/>
      <c r="F29" s="125">
        <f t="shared" ref="F29:G29" si="6">SUM(F30:F32)</f>
        <v>863132</v>
      </c>
      <c r="G29" s="125">
        <f t="shared" si="6"/>
        <v>-42359</v>
      </c>
      <c r="H29" s="125">
        <f>SUM(H30:H32)</f>
        <v>820773</v>
      </c>
    </row>
    <row r="30" spans="1:8" x14ac:dyDescent="0.25">
      <c r="A30" s="130"/>
      <c r="B30" s="132">
        <v>41</v>
      </c>
      <c r="C30" s="133" t="s">
        <v>10</v>
      </c>
      <c r="D30" s="133"/>
      <c r="E30" s="133"/>
      <c r="F30" s="50">
        <v>1000</v>
      </c>
      <c r="G30" s="50">
        <v>500</v>
      </c>
      <c r="H30" s="50">
        <f>F30+G30</f>
        <v>1500</v>
      </c>
    </row>
    <row r="31" spans="1:8" x14ac:dyDescent="0.25">
      <c r="A31" s="52"/>
      <c r="B31" s="52">
        <v>42</v>
      </c>
      <c r="C31" s="133" t="s">
        <v>47</v>
      </c>
      <c r="D31" s="133"/>
      <c r="E31" s="133"/>
      <c r="F31" s="50">
        <v>662132</v>
      </c>
      <c r="G31" s="50">
        <v>-2859</v>
      </c>
      <c r="H31" s="50">
        <f t="shared" ref="H31:H32" si="7">F31+G31</f>
        <v>659273</v>
      </c>
    </row>
    <row r="32" spans="1:8" x14ac:dyDescent="0.25">
      <c r="A32" s="52"/>
      <c r="B32" s="52">
        <v>45</v>
      </c>
      <c r="C32" s="134" t="s">
        <v>48</v>
      </c>
      <c r="D32" s="134"/>
      <c r="E32" s="134"/>
      <c r="F32" s="50">
        <v>200000</v>
      </c>
      <c r="G32" s="50">
        <v>-40000</v>
      </c>
      <c r="H32" s="50">
        <f t="shared" si="7"/>
        <v>160000</v>
      </c>
    </row>
    <row r="33" spans="1:8" hidden="1" x14ac:dyDescent="0.25">
      <c r="A33" s="73">
        <v>5</v>
      </c>
      <c r="B33" s="73"/>
      <c r="C33" s="74" t="s">
        <v>13</v>
      </c>
      <c r="D33" s="74"/>
      <c r="E33" s="74"/>
      <c r="F33" s="70">
        <f>F34</f>
        <v>0</v>
      </c>
      <c r="G33" s="70">
        <f t="shared" ref="G33:H33" si="8">G34</f>
        <v>0</v>
      </c>
      <c r="H33" s="70">
        <f t="shared" si="8"/>
        <v>0</v>
      </c>
    </row>
    <row r="34" spans="1:8" hidden="1" x14ac:dyDescent="0.25">
      <c r="A34" s="71"/>
      <c r="B34" s="71">
        <v>54</v>
      </c>
      <c r="C34" s="75" t="s">
        <v>16</v>
      </c>
      <c r="D34" s="75"/>
      <c r="E34" s="75"/>
      <c r="F34" s="72"/>
      <c r="G34" s="72">
        <v>0</v>
      </c>
      <c r="H34" s="72">
        <v>0</v>
      </c>
    </row>
  </sheetData>
  <mergeCells count="7">
    <mergeCell ref="A21:C21"/>
    <mergeCell ref="A9:C9"/>
    <mergeCell ref="A22:C22"/>
    <mergeCell ref="A2:H2"/>
    <mergeCell ref="A4:H4"/>
    <mergeCell ref="A6:H6"/>
    <mergeCell ref="A8:C8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>
      <selection activeCell="G13" sqref="G13"/>
    </sheetView>
  </sheetViews>
  <sheetFormatPr defaultRowHeight="15" x14ac:dyDescent="0.25"/>
  <cols>
    <col min="1" max="1" width="44.7109375" customWidth="1"/>
    <col min="2" max="2" width="11.7109375" hidden="1" customWidth="1"/>
    <col min="3" max="3" width="11.42578125" hidden="1" customWidth="1"/>
    <col min="4" max="6" width="19.42578125" customWidth="1"/>
    <col min="7" max="8" width="25.28515625" customWidth="1"/>
  </cols>
  <sheetData>
    <row r="1" spans="1:8" ht="18" x14ac:dyDescent="0.25">
      <c r="A1" s="2"/>
      <c r="B1" s="2"/>
      <c r="C1" s="2"/>
      <c r="D1" s="2"/>
      <c r="E1" s="2"/>
      <c r="F1" s="2"/>
      <c r="G1" s="2"/>
      <c r="H1" s="2"/>
    </row>
    <row r="2" spans="1:8" ht="15.75" customHeight="1" x14ac:dyDescent="0.25">
      <c r="A2" s="148" t="s">
        <v>133</v>
      </c>
      <c r="B2" s="148"/>
      <c r="C2" s="148"/>
      <c r="D2" s="148"/>
      <c r="E2" s="148"/>
      <c r="F2" s="148"/>
      <c r="G2" s="9"/>
      <c r="H2" s="9"/>
    </row>
    <row r="3" spans="1:8" ht="18" x14ac:dyDescent="0.25">
      <c r="A3" s="13"/>
      <c r="B3" s="13"/>
      <c r="C3" s="13"/>
      <c r="D3" s="13"/>
      <c r="E3" s="13"/>
      <c r="F3" s="13"/>
      <c r="G3" s="3"/>
      <c r="H3" s="3"/>
    </row>
    <row r="4" spans="1:8" ht="25.5" customHeight="1" x14ac:dyDescent="0.25">
      <c r="A4" s="56" t="s">
        <v>11</v>
      </c>
      <c r="B4" s="57" t="s">
        <v>35</v>
      </c>
      <c r="C4" s="57" t="s">
        <v>36</v>
      </c>
      <c r="D4" s="44" t="s">
        <v>148</v>
      </c>
      <c r="E4" s="44" t="s">
        <v>147</v>
      </c>
      <c r="F4" s="44" t="s">
        <v>145</v>
      </c>
    </row>
    <row r="5" spans="1:8" s="11" customFormat="1" ht="11.25" x14ac:dyDescent="0.2">
      <c r="A5" s="58">
        <v>1</v>
      </c>
      <c r="B5" s="59">
        <v>2</v>
      </c>
      <c r="C5" s="59">
        <v>3</v>
      </c>
      <c r="D5" s="58">
        <v>2</v>
      </c>
      <c r="E5" s="58">
        <v>3</v>
      </c>
      <c r="F5" s="58">
        <v>4</v>
      </c>
    </row>
    <row r="6" spans="1:8" x14ac:dyDescent="0.25">
      <c r="A6" s="60" t="s">
        <v>38</v>
      </c>
      <c r="B6" s="60"/>
      <c r="C6" s="60"/>
      <c r="D6" s="61">
        <f>D7+D9+D11+D13+D16+D18</f>
        <v>18359582</v>
      </c>
      <c r="E6" s="61">
        <f>E7+E9+E11+E13+E16+E18</f>
        <v>299079</v>
      </c>
      <c r="F6" s="61">
        <f t="shared" ref="F6" si="0">F7+F9+F11+F13+F16+F18</f>
        <v>18658661</v>
      </c>
    </row>
    <row r="7" spans="1:8" x14ac:dyDescent="0.25">
      <c r="A7" s="60" t="s">
        <v>20</v>
      </c>
      <c r="B7" s="60"/>
      <c r="C7" s="60"/>
      <c r="D7" s="61">
        <f>D8</f>
        <v>878517</v>
      </c>
      <c r="E7" s="61">
        <f t="shared" ref="E7:F7" si="1">E8</f>
        <v>254279</v>
      </c>
      <c r="F7" s="61">
        <f t="shared" si="1"/>
        <v>1132796</v>
      </c>
    </row>
    <row r="8" spans="1:8" x14ac:dyDescent="0.25">
      <c r="A8" s="62" t="s">
        <v>21</v>
      </c>
      <c r="B8" s="63"/>
      <c r="C8" s="63"/>
      <c r="D8" s="64">
        <v>878517</v>
      </c>
      <c r="E8" s="64">
        <v>254279</v>
      </c>
      <c r="F8" s="64">
        <f>D8+E8</f>
        <v>1132796</v>
      </c>
    </row>
    <row r="9" spans="1:8" x14ac:dyDescent="0.25">
      <c r="A9" s="60" t="s">
        <v>22</v>
      </c>
      <c r="B9" s="63"/>
      <c r="C9" s="63"/>
      <c r="D9" s="61">
        <f>D10</f>
        <v>120000</v>
      </c>
      <c r="E9" s="61">
        <f t="shared" ref="E9:F9" si="2">E10</f>
        <v>21500</v>
      </c>
      <c r="F9" s="61">
        <f t="shared" si="2"/>
        <v>141500</v>
      </c>
    </row>
    <row r="10" spans="1:8" x14ac:dyDescent="0.25">
      <c r="A10" s="65" t="s">
        <v>23</v>
      </c>
      <c r="B10" s="63"/>
      <c r="C10" s="63"/>
      <c r="D10" s="64">
        <v>120000</v>
      </c>
      <c r="E10" s="64">
        <v>21500</v>
      </c>
      <c r="F10" s="64">
        <f>D10+E10</f>
        <v>141500</v>
      </c>
    </row>
    <row r="11" spans="1:8" x14ac:dyDescent="0.25">
      <c r="A11" s="60" t="s">
        <v>49</v>
      </c>
      <c r="B11" s="63"/>
      <c r="C11" s="63"/>
      <c r="D11" s="61">
        <f>D12</f>
        <v>17344607</v>
      </c>
      <c r="E11" s="61">
        <f t="shared" ref="E11:F11" si="3">E12</f>
        <v>0</v>
      </c>
      <c r="F11" s="61">
        <f t="shared" si="3"/>
        <v>17344607</v>
      </c>
    </row>
    <row r="12" spans="1:8" x14ac:dyDescent="0.25">
      <c r="A12" s="65" t="s">
        <v>50</v>
      </c>
      <c r="B12" s="63"/>
      <c r="C12" s="63"/>
      <c r="D12" s="66">
        <v>17344607</v>
      </c>
      <c r="E12" s="66">
        <v>0</v>
      </c>
      <c r="F12" s="66">
        <f>D12+E12</f>
        <v>17344607</v>
      </c>
    </row>
    <row r="13" spans="1:8" x14ac:dyDescent="0.25">
      <c r="A13" s="60" t="s">
        <v>138</v>
      </c>
      <c r="B13" s="69"/>
      <c r="C13" s="69"/>
      <c r="D13" s="110">
        <f>D14+D15</f>
        <v>16100</v>
      </c>
      <c r="E13" s="110">
        <f t="shared" ref="E13:F13" si="4">E14+E15</f>
        <v>8900</v>
      </c>
      <c r="F13" s="110">
        <f t="shared" si="4"/>
        <v>25000</v>
      </c>
    </row>
    <row r="14" spans="1:8" ht="25.5" x14ac:dyDescent="0.25">
      <c r="A14" s="65" t="s">
        <v>152</v>
      </c>
      <c r="B14" s="71"/>
      <c r="C14" s="71"/>
      <c r="D14" s="142">
        <v>0</v>
      </c>
      <c r="E14" s="142">
        <v>20000</v>
      </c>
      <c r="F14" s="142">
        <f>D14+E14</f>
        <v>20000</v>
      </c>
    </row>
    <row r="15" spans="1:8" x14ac:dyDescent="0.25">
      <c r="A15" s="65" t="s">
        <v>139</v>
      </c>
      <c r="B15" s="69"/>
      <c r="C15" s="69"/>
      <c r="D15" s="111">
        <v>16100</v>
      </c>
      <c r="E15" s="111">
        <v>-11100</v>
      </c>
      <c r="F15" s="111">
        <f>D15+E15</f>
        <v>5000</v>
      </c>
    </row>
    <row r="16" spans="1:8" x14ac:dyDescent="0.25">
      <c r="A16" s="60" t="s">
        <v>119</v>
      </c>
      <c r="B16" s="63"/>
      <c r="C16" s="63"/>
      <c r="D16" s="122">
        <f>D17</f>
        <v>0</v>
      </c>
      <c r="E16" s="122">
        <f t="shared" ref="E16:F16" si="5">E17</f>
        <v>14400</v>
      </c>
      <c r="F16" s="122">
        <f t="shared" si="5"/>
        <v>14400</v>
      </c>
    </row>
    <row r="17" spans="1:6" x14ac:dyDescent="0.25">
      <c r="A17" s="65" t="s">
        <v>120</v>
      </c>
      <c r="B17" s="63"/>
      <c r="C17" s="63"/>
      <c r="D17" s="66">
        <v>0</v>
      </c>
      <c r="E17" s="66">
        <v>14400</v>
      </c>
      <c r="F17" s="123">
        <f>D17+E17</f>
        <v>14400</v>
      </c>
    </row>
    <row r="18" spans="1:6" ht="25.5" x14ac:dyDescent="0.25">
      <c r="A18" s="60" t="s">
        <v>52</v>
      </c>
      <c r="B18" s="63"/>
      <c r="C18" s="63"/>
      <c r="D18" s="61">
        <f>D19</f>
        <v>358</v>
      </c>
      <c r="E18" s="61">
        <f t="shared" ref="E18:F18" si="6">E19</f>
        <v>0</v>
      </c>
      <c r="F18" s="61">
        <f t="shared" si="6"/>
        <v>358</v>
      </c>
    </row>
    <row r="19" spans="1:6" ht="30" x14ac:dyDescent="0.25">
      <c r="A19" s="67" t="s">
        <v>51</v>
      </c>
      <c r="B19" s="68"/>
      <c r="C19" s="68"/>
      <c r="D19" s="66">
        <v>358</v>
      </c>
      <c r="E19" s="123"/>
      <c r="F19" s="123">
        <f>D19+E19</f>
        <v>358</v>
      </c>
    </row>
    <row r="20" spans="1:6" x14ac:dyDescent="0.25">
      <c r="A20" s="68"/>
      <c r="B20" s="68"/>
      <c r="C20" s="68"/>
      <c r="D20" s="109"/>
      <c r="E20" s="109"/>
      <c r="F20" s="109"/>
    </row>
    <row r="21" spans="1:6" x14ac:dyDescent="0.25">
      <c r="A21" s="60" t="s">
        <v>39</v>
      </c>
      <c r="B21" s="60"/>
      <c r="C21" s="60"/>
      <c r="D21" s="61">
        <f>D22+D24+D26+D28+D31+D33</f>
        <v>18361094</v>
      </c>
      <c r="E21" s="61">
        <f>E22+E24+E26+E28+E31+E33</f>
        <v>432089</v>
      </c>
      <c r="F21" s="61">
        <f t="shared" ref="F21" si="7">F22+F24+F26+F28+F31+F33</f>
        <v>18793183</v>
      </c>
    </row>
    <row r="22" spans="1:6" x14ac:dyDescent="0.25">
      <c r="A22" s="60" t="s">
        <v>20</v>
      </c>
      <c r="B22" s="60"/>
      <c r="C22" s="60"/>
      <c r="D22" s="61">
        <f>D23</f>
        <v>878517</v>
      </c>
      <c r="E22" s="61">
        <f t="shared" ref="E22" si="8">E23</f>
        <v>254279</v>
      </c>
      <c r="F22" s="61">
        <f t="shared" ref="F22" si="9">F23</f>
        <v>1132796</v>
      </c>
    </row>
    <row r="23" spans="1:6" x14ac:dyDescent="0.25">
      <c r="A23" s="62" t="s">
        <v>21</v>
      </c>
      <c r="B23" s="63"/>
      <c r="C23" s="63"/>
      <c r="D23" s="64">
        <v>878517</v>
      </c>
      <c r="E23" s="64">
        <v>254279</v>
      </c>
      <c r="F23" s="64">
        <f>D23+E23</f>
        <v>1132796</v>
      </c>
    </row>
    <row r="24" spans="1:6" x14ac:dyDescent="0.25">
      <c r="A24" s="60" t="s">
        <v>22</v>
      </c>
      <c r="B24" s="63"/>
      <c r="C24" s="63"/>
      <c r="D24" s="61">
        <f>D25</f>
        <v>120000</v>
      </c>
      <c r="E24" s="61">
        <f t="shared" ref="E24" si="10">E25</f>
        <v>21500</v>
      </c>
      <c r="F24" s="61">
        <f t="shared" ref="F24" si="11">F25</f>
        <v>141500</v>
      </c>
    </row>
    <row r="25" spans="1:6" x14ac:dyDescent="0.25">
      <c r="A25" s="65" t="s">
        <v>23</v>
      </c>
      <c r="B25" s="63"/>
      <c r="C25" s="63"/>
      <c r="D25" s="64">
        <v>120000</v>
      </c>
      <c r="E25" s="64">
        <v>21500</v>
      </c>
      <c r="F25" s="64">
        <f>D25+E25</f>
        <v>141500</v>
      </c>
    </row>
    <row r="26" spans="1:6" x14ac:dyDescent="0.25">
      <c r="A26" s="60" t="s">
        <v>49</v>
      </c>
      <c r="B26" s="63"/>
      <c r="C26" s="63"/>
      <c r="D26" s="61">
        <f>D27</f>
        <v>17344607</v>
      </c>
      <c r="E26" s="61">
        <f t="shared" ref="E26" si="12">E27</f>
        <v>52010</v>
      </c>
      <c r="F26" s="61">
        <f t="shared" ref="F26" si="13">F27</f>
        <v>17396617</v>
      </c>
    </row>
    <row r="27" spans="1:6" x14ac:dyDescent="0.25">
      <c r="A27" s="65" t="s">
        <v>50</v>
      </c>
      <c r="B27" s="63"/>
      <c r="C27" s="63"/>
      <c r="D27" s="66">
        <v>17344607</v>
      </c>
      <c r="E27" s="66">
        <v>52010</v>
      </c>
      <c r="F27" s="66">
        <f>D27+E27</f>
        <v>17396617</v>
      </c>
    </row>
    <row r="28" spans="1:6" x14ac:dyDescent="0.25">
      <c r="A28" s="60" t="s">
        <v>136</v>
      </c>
      <c r="B28" s="69"/>
      <c r="C28" s="69"/>
      <c r="D28" s="110">
        <f>D29+D30</f>
        <v>16100</v>
      </c>
      <c r="E28" s="110">
        <f t="shared" ref="E28:F28" si="14">E29+E30</f>
        <v>8900</v>
      </c>
      <c r="F28" s="110">
        <f t="shared" si="14"/>
        <v>25000</v>
      </c>
    </row>
    <row r="29" spans="1:6" ht="25.5" x14ac:dyDescent="0.25">
      <c r="A29" s="65" t="s">
        <v>152</v>
      </c>
      <c r="B29" s="71"/>
      <c r="C29" s="71"/>
      <c r="D29" s="142">
        <v>0</v>
      </c>
      <c r="E29" s="142">
        <v>20000</v>
      </c>
      <c r="F29" s="142">
        <f>D29+E29</f>
        <v>20000</v>
      </c>
    </row>
    <row r="30" spans="1:6" x14ac:dyDescent="0.25">
      <c r="A30" s="65" t="s">
        <v>135</v>
      </c>
      <c r="B30" s="69"/>
      <c r="C30" s="69"/>
      <c r="D30" s="111">
        <v>16100</v>
      </c>
      <c r="E30" s="111">
        <v>-11100</v>
      </c>
      <c r="F30" s="111">
        <f>D30+E30</f>
        <v>5000</v>
      </c>
    </row>
    <row r="31" spans="1:6" x14ac:dyDescent="0.25">
      <c r="A31" s="60" t="s">
        <v>119</v>
      </c>
      <c r="B31" s="63"/>
      <c r="C31" s="63"/>
      <c r="D31" s="122">
        <f>D32</f>
        <v>0</v>
      </c>
      <c r="E31" s="122">
        <f t="shared" ref="E31" si="15">E32</f>
        <v>14400</v>
      </c>
      <c r="F31" s="122">
        <f t="shared" ref="F31" si="16">F32</f>
        <v>14400</v>
      </c>
    </row>
    <row r="32" spans="1:6" x14ac:dyDescent="0.25">
      <c r="A32" s="65" t="s">
        <v>120</v>
      </c>
      <c r="B32" s="63"/>
      <c r="C32" s="63"/>
      <c r="D32" s="66">
        <v>0</v>
      </c>
      <c r="E32" s="66">
        <v>14400</v>
      </c>
      <c r="F32" s="66">
        <f>D32+E32</f>
        <v>14400</v>
      </c>
    </row>
    <row r="33" spans="1:6" ht="25.5" x14ac:dyDescent="0.25">
      <c r="A33" s="60" t="s">
        <v>52</v>
      </c>
      <c r="B33" s="63"/>
      <c r="C33" s="63"/>
      <c r="D33" s="61">
        <f>D34</f>
        <v>1870</v>
      </c>
      <c r="E33" s="61">
        <f t="shared" ref="E33:F33" si="17">E34</f>
        <v>81000</v>
      </c>
      <c r="F33" s="61">
        <f t="shared" si="17"/>
        <v>82870</v>
      </c>
    </row>
    <row r="34" spans="1:6" ht="30" x14ac:dyDescent="0.25">
      <c r="A34" s="67" t="s">
        <v>51</v>
      </c>
      <c r="B34" s="68"/>
      <c r="C34" s="68"/>
      <c r="D34" s="66">
        <v>1870</v>
      </c>
      <c r="E34" s="123">
        <v>81000</v>
      </c>
      <c r="F34" s="123">
        <f>D34+E34</f>
        <v>82870</v>
      </c>
    </row>
    <row r="35" spans="1:6" x14ac:dyDescent="0.25">
      <c r="A35" s="19" t="s">
        <v>17</v>
      </c>
      <c r="B35" s="19"/>
      <c r="C35" s="19"/>
      <c r="D35" s="20"/>
      <c r="E35" s="20"/>
      <c r="F35" s="20"/>
    </row>
  </sheetData>
  <mergeCells count="1">
    <mergeCell ref="A2:F2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0"/>
  <sheetViews>
    <sheetView workbookViewId="0">
      <selection sqref="A1:F10"/>
    </sheetView>
  </sheetViews>
  <sheetFormatPr defaultRowHeight="15" x14ac:dyDescent="0.25"/>
  <cols>
    <col min="1" max="1" width="44.7109375" customWidth="1"/>
    <col min="2" max="3" width="19.42578125" hidden="1" customWidth="1"/>
    <col min="4" max="6" width="19.42578125" customWidth="1"/>
    <col min="7" max="8" width="25.28515625" customWidth="1"/>
  </cols>
  <sheetData>
    <row r="1" spans="1:8" ht="18" x14ac:dyDescent="0.25">
      <c r="A1" s="43"/>
      <c r="B1" s="43"/>
      <c r="C1" s="43"/>
      <c r="D1" s="43"/>
      <c r="E1" s="43"/>
      <c r="F1" s="43"/>
      <c r="G1" s="2"/>
      <c r="H1" s="2"/>
    </row>
    <row r="2" spans="1:8" ht="15.75" customHeight="1" x14ac:dyDescent="0.25">
      <c r="A2" s="171" t="s">
        <v>40</v>
      </c>
      <c r="B2" s="171"/>
      <c r="C2" s="171"/>
      <c r="D2" s="171"/>
      <c r="E2" s="171"/>
      <c r="F2" s="171"/>
      <c r="G2" s="9"/>
      <c r="H2" s="9"/>
    </row>
    <row r="3" spans="1:8" ht="18" x14ac:dyDescent="0.25">
      <c r="A3" s="43"/>
      <c r="B3" s="43"/>
      <c r="C3" s="43"/>
      <c r="D3" s="43"/>
      <c r="E3" s="43"/>
      <c r="F3" s="43"/>
      <c r="G3" s="3"/>
      <c r="H3" s="3"/>
    </row>
    <row r="4" spans="1:8" ht="25.5" customHeight="1" x14ac:dyDescent="0.25">
      <c r="A4" s="44" t="s">
        <v>11</v>
      </c>
      <c r="B4" s="45" t="s">
        <v>35</v>
      </c>
      <c r="C4" s="45" t="s">
        <v>36</v>
      </c>
      <c r="D4" s="44" t="s">
        <v>148</v>
      </c>
      <c r="E4" s="44" t="s">
        <v>147</v>
      </c>
      <c r="F4" s="44" t="s">
        <v>145</v>
      </c>
    </row>
    <row r="5" spans="1:8" s="11" customFormat="1" ht="11.25" x14ac:dyDescent="0.2">
      <c r="A5" s="46">
        <v>1</v>
      </c>
      <c r="B5" s="47">
        <v>2</v>
      </c>
      <c r="C5" s="47">
        <v>3</v>
      </c>
      <c r="D5" s="48">
        <v>2</v>
      </c>
      <c r="E5" s="48">
        <v>3</v>
      </c>
      <c r="F5" s="48">
        <v>4</v>
      </c>
    </row>
    <row r="6" spans="1:8" x14ac:dyDescent="0.25">
      <c r="A6" s="49" t="s">
        <v>39</v>
      </c>
      <c r="B6" s="49"/>
      <c r="C6" s="49"/>
      <c r="D6" s="50">
        <f>D7</f>
        <v>18361094</v>
      </c>
      <c r="E6" s="50">
        <f t="shared" ref="E6:F9" si="0">E7</f>
        <v>432089</v>
      </c>
      <c r="F6" s="50">
        <f t="shared" si="0"/>
        <v>18793183</v>
      </c>
    </row>
    <row r="7" spans="1:8" x14ac:dyDescent="0.25">
      <c r="A7" s="49" t="s">
        <v>12</v>
      </c>
      <c r="B7" s="49"/>
      <c r="C7" s="49"/>
      <c r="D7" s="50">
        <f>D8</f>
        <v>18361094</v>
      </c>
      <c r="E7" s="50">
        <f t="shared" si="0"/>
        <v>432089</v>
      </c>
      <c r="F7" s="50">
        <f t="shared" si="0"/>
        <v>18793183</v>
      </c>
    </row>
    <row r="8" spans="1:8" x14ac:dyDescent="0.25">
      <c r="A8" s="51" t="s">
        <v>53</v>
      </c>
      <c r="B8" s="52"/>
      <c r="C8" s="52"/>
      <c r="D8" s="50">
        <f>D9</f>
        <v>18361094</v>
      </c>
      <c r="E8" s="50">
        <f t="shared" si="0"/>
        <v>432089</v>
      </c>
      <c r="F8" s="50">
        <f t="shared" si="0"/>
        <v>18793183</v>
      </c>
    </row>
    <row r="9" spans="1:8" x14ac:dyDescent="0.25">
      <c r="A9" s="53" t="s">
        <v>54</v>
      </c>
      <c r="B9" s="52"/>
      <c r="C9" s="52"/>
      <c r="D9" s="50">
        <f>D10</f>
        <v>18361094</v>
      </c>
      <c r="E9" s="50">
        <f t="shared" si="0"/>
        <v>432089</v>
      </c>
      <c r="F9" s="50">
        <f t="shared" si="0"/>
        <v>18793183</v>
      </c>
    </row>
    <row r="10" spans="1:8" x14ac:dyDescent="0.25">
      <c r="A10" s="54" t="s">
        <v>55</v>
      </c>
      <c r="B10" s="52"/>
      <c r="C10" s="52"/>
      <c r="D10" s="55">
        <v>18361094</v>
      </c>
      <c r="E10" s="55">
        <v>432089</v>
      </c>
      <c r="F10" s="55">
        <f>D10+E10</f>
        <v>18793183</v>
      </c>
    </row>
  </sheetData>
  <mergeCells count="1">
    <mergeCell ref="A2:F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7799B-E153-4612-AC71-F60213500940}">
  <sheetPr>
    <pageSetUpPr fitToPage="1"/>
  </sheetPr>
  <dimension ref="A2:I123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24"/>
    </sheetView>
  </sheetViews>
  <sheetFormatPr defaultRowHeight="15" x14ac:dyDescent="0.25"/>
  <cols>
    <col min="1" max="1" width="12.140625" customWidth="1"/>
    <col min="2" max="2" width="66.140625" customWidth="1"/>
    <col min="3" max="4" width="14.28515625" bestFit="1" customWidth="1"/>
    <col min="5" max="5" width="18.140625" customWidth="1"/>
    <col min="6" max="6" width="17.28515625" customWidth="1"/>
    <col min="7" max="7" width="14.5703125" bestFit="1" customWidth="1"/>
    <col min="8" max="8" width="9.140625" customWidth="1"/>
  </cols>
  <sheetData>
    <row r="2" spans="1:7" ht="30" x14ac:dyDescent="0.25">
      <c r="A2" s="38" t="s">
        <v>121</v>
      </c>
      <c r="B2" s="39" t="s">
        <v>122</v>
      </c>
      <c r="C2" s="112" t="s">
        <v>142</v>
      </c>
      <c r="D2" s="112" t="s">
        <v>143</v>
      </c>
      <c r="E2" s="112" t="s">
        <v>146</v>
      </c>
      <c r="F2" s="112" t="s">
        <v>144</v>
      </c>
      <c r="G2" s="112" t="s">
        <v>145</v>
      </c>
    </row>
    <row r="3" spans="1:7" s="88" customFormat="1" ht="14.25" x14ac:dyDescent="0.2">
      <c r="A3" s="86">
        <v>32481</v>
      </c>
      <c r="B3" s="87" t="s">
        <v>123</v>
      </c>
      <c r="C3" s="40">
        <f>SUM(C4+C15)</f>
        <v>18361094</v>
      </c>
      <c r="D3" s="40">
        <f t="shared" ref="D3:E3" si="0">SUM(D4+D15)</f>
        <v>18361094</v>
      </c>
      <c r="E3" s="40">
        <f t="shared" si="0"/>
        <v>160781</v>
      </c>
      <c r="F3" s="40">
        <f t="shared" ref="F3" si="1">SUM(F4+F15)</f>
        <v>592870</v>
      </c>
      <c r="G3" s="40">
        <f t="shared" ref="G3" si="2">SUM(G4+G15)</f>
        <v>18793183</v>
      </c>
    </row>
    <row r="4" spans="1:7" s="88" customFormat="1" ht="14.25" x14ac:dyDescent="0.2">
      <c r="A4" s="89">
        <v>3602</v>
      </c>
      <c r="B4" s="90" t="s">
        <v>56</v>
      </c>
      <c r="C4" s="41">
        <f>C5</f>
        <v>741620</v>
      </c>
      <c r="D4" s="41">
        <f t="shared" ref="D4:G5" si="3">D5</f>
        <v>741620</v>
      </c>
      <c r="E4" s="41">
        <f t="shared" si="3"/>
        <v>149581</v>
      </c>
      <c r="F4" s="41">
        <f t="shared" si="3"/>
        <v>0</v>
      </c>
      <c r="G4" s="41">
        <f t="shared" si="3"/>
        <v>592039</v>
      </c>
    </row>
    <row r="5" spans="1:7" s="88" customFormat="1" ht="28.5" x14ac:dyDescent="0.2">
      <c r="A5" s="92" t="s">
        <v>57</v>
      </c>
      <c r="B5" s="93" t="s">
        <v>124</v>
      </c>
      <c r="C5" s="37">
        <f>C6</f>
        <v>741620</v>
      </c>
      <c r="D5" s="37">
        <f t="shared" si="3"/>
        <v>741620</v>
      </c>
      <c r="E5" s="37">
        <f t="shared" si="3"/>
        <v>149581</v>
      </c>
      <c r="F5" s="37">
        <f t="shared" si="3"/>
        <v>0</v>
      </c>
      <c r="G5" s="37">
        <f t="shared" si="3"/>
        <v>592039</v>
      </c>
    </row>
    <row r="6" spans="1:7" s="88" customFormat="1" ht="14.25" x14ac:dyDescent="0.2">
      <c r="A6" s="94">
        <v>11</v>
      </c>
      <c r="B6" s="95" t="s">
        <v>58</v>
      </c>
      <c r="C6" s="26">
        <f t="shared" ref="C6:G6" si="4">SUM(C7+C12)</f>
        <v>741620</v>
      </c>
      <c r="D6" s="26">
        <f t="shared" si="4"/>
        <v>741620</v>
      </c>
      <c r="E6" s="26">
        <f t="shared" si="4"/>
        <v>149581</v>
      </c>
      <c r="F6" s="26">
        <f t="shared" si="4"/>
        <v>0</v>
      </c>
      <c r="G6" s="26">
        <f t="shared" si="4"/>
        <v>592039</v>
      </c>
    </row>
    <row r="7" spans="1:7" s="88" customFormat="1" ht="14.25" x14ac:dyDescent="0.2">
      <c r="A7" s="96">
        <v>42</v>
      </c>
      <c r="B7" s="97" t="s">
        <v>47</v>
      </c>
      <c r="C7" s="27">
        <f t="shared" ref="C7:G7" si="5">SUM(C8)</f>
        <v>541620</v>
      </c>
      <c r="D7" s="27">
        <f t="shared" si="5"/>
        <v>541620</v>
      </c>
      <c r="E7" s="27">
        <f t="shared" si="5"/>
        <v>109581</v>
      </c>
      <c r="F7" s="27">
        <f t="shared" si="5"/>
        <v>0</v>
      </c>
      <c r="G7" s="27">
        <f t="shared" si="5"/>
        <v>432039</v>
      </c>
    </row>
    <row r="8" spans="1:7" s="88" customFormat="1" ht="14.25" x14ac:dyDescent="0.2">
      <c r="A8" s="98">
        <v>422</v>
      </c>
      <c r="B8" s="99" t="s">
        <v>59</v>
      </c>
      <c r="C8" s="21">
        <f>SUM(C9:C11)</f>
        <v>541620</v>
      </c>
      <c r="D8" s="21">
        <f t="shared" ref="D8:G8" si="6">SUM(D9:D11)</f>
        <v>541620</v>
      </c>
      <c r="E8" s="21">
        <f t="shared" si="6"/>
        <v>109581</v>
      </c>
      <c r="F8" s="21">
        <f t="shared" si="6"/>
        <v>0</v>
      </c>
      <c r="G8" s="21">
        <f t="shared" si="6"/>
        <v>432039</v>
      </c>
    </row>
    <row r="9" spans="1:7" s="88" customFormat="1" ht="14.25" x14ac:dyDescent="0.2">
      <c r="A9" s="100">
        <v>4221</v>
      </c>
      <c r="B9" s="101" t="s">
        <v>65</v>
      </c>
      <c r="C9" s="113">
        <v>131620</v>
      </c>
      <c r="D9" s="113">
        <v>131620</v>
      </c>
      <c r="E9" s="113">
        <v>3325</v>
      </c>
      <c r="F9" s="91">
        <v>0</v>
      </c>
      <c r="G9" s="115">
        <f>D9-E9+F9</f>
        <v>128295</v>
      </c>
    </row>
    <row r="10" spans="1:7" s="88" customFormat="1" ht="14.25" x14ac:dyDescent="0.2">
      <c r="A10" s="100">
        <v>4223</v>
      </c>
      <c r="B10" s="101" t="s">
        <v>67</v>
      </c>
      <c r="C10" s="113">
        <v>33000</v>
      </c>
      <c r="D10" s="113">
        <v>33000</v>
      </c>
      <c r="E10" s="113">
        <v>8357</v>
      </c>
      <c r="F10" s="91">
        <v>0</v>
      </c>
      <c r="G10" s="115">
        <f t="shared" ref="G10:G11" si="7">D10-E10+F10</f>
        <v>24643</v>
      </c>
    </row>
    <row r="11" spans="1:7" s="88" customFormat="1" ht="14.25" x14ac:dyDescent="0.2">
      <c r="A11" s="100">
        <v>4224</v>
      </c>
      <c r="B11" s="101" t="s">
        <v>60</v>
      </c>
      <c r="C11" s="114">
        <v>377000</v>
      </c>
      <c r="D11" s="114">
        <v>377000</v>
      </c>
      <c r="E11" s="24">
        <v>97899</v>
      </c>
      <c r="F11" s="91">
        <v>0</v>
      </c>
      <c r="G11" s="116">
        <f t="shared" si="7"/>
        <v>279101</v>
      </c>
    </row>
    <row r="12" spans="1:7" s="88" customFormat="1" ht="14.25" x14ac:dyDescent="0.2">
      <c r="A12" s="96">
        <v>45</v>
      </c>
      <c r="B12" s="97" t="s">
        <v>48</v>
      </c>
      <c r="C12" s="27">
        <f t="shared" ref="C12:G13" si="8">SUM(C13)</f>
        <v>200000</v>
      </c>
      <c r="D12" s="27">
        <f t="shared" si="8"/>
        <v>200000</v>
      </c>
      <c r="E12" s="27">
        <f t="shared" si="8"/>
        <v>40000</v>
      </c>
      <c r="F12" s="27">
        <f t="shared" si="8"/>
        <v>0</v>
      </c>
      <c r="G12" s="27">
        <f t="shared" si="8"/>
        <v>160000</v>
      </c>
    </row>
    <row r="13" spans="1:7" s="88" customFormat="1" ht="14.25" x14ac:dyDescent="0.2">
      <c r="A13" s="98">
        <v>451</v>
      </c>
      <c r="B13" s="99" t="s">
        <v>61</v>
      </c>
      <c r="C13" s="21">
        <f t="shared" si="8"/>
        <v>200000</v>
      </c>
      <c r="D13" s="21">
        <f t="shared" si="8"/>
        <v>200000</v>
      </c>
      <c r="E13" s="21">
        <f t="shared" si="8"/>
        <v>40000</v>
      </c>
      <c r="F13" s="21">
        <f t="shared" si="8"/>
        <v>0</v>
      </c>
      <c r="G13" s="21">
        <f t="shared" si="8"/>
        <v>160000</v>
      </c>
    </row>
    <row r="14" spans="1:7" s="88" customFormat="1" ht="14.25" x14ac:dyDescent="0.2">
      <c r="A14" s="100">
        <v>4511</v>
      </c>
      <c r="B14" s="101" t="s">
        <v>61</v>
      </c>
      <c r="C14" s="24">
        <v>200000</v>
      </c>
      <c r="D14" s="24">
        <v>200000</v>
      </c>
      <c r="E14" s="24">
        <v>40000</v>
      </c>
      <c r="F14" s="91">
        <v>0</v>
      </c>
      <c r="G14" s="116">
        <f t="shared" ref="G14" si="9">D14-E14+F14</f>
        <v>160000</v>
      </c>
    </row>
    <row r="15" spans="1:7" s="88" customFormat="1" ht="33" customHeight="1" x14ac:dyDescent="0.2">
      <c r="A15" s="89">
        <v>3605</v>
      </c>
      <c r="B15" s="90" t="s">
        <v>84</v>
      </c>
      <c r="C15" s="41">
        <f>C16+C117</f>
        <v>17619474</v>
      </c>
      <c r="D15" s="41">
        <f>D16+D117</f>
        <v>17619474</v>
      </c>
      <c r="E15" s="41">
        <f>E16+E117</f>
        <v>11200</v>
      </c>
      <c r="F15" s="41">
        <f>F16+F117</f>
        <v>592870</v>
      </c>
      <c r="G15" s="41">
        <f>G16+G117</f>
        <v>18201144</v>
      </c>
    </row>
    <row r="16" spans="1:7" s="88" customFormat="1" ht="14.25" x14ac:dyDescent="0.2">
      <c r="A16" s="92" t="s">
        <v>85</v>
      </c>
      <c r="B16" s="93" t="s">
        <v>125</v>
      </c>
      <c r="C16" s="37">
        <f t="shared" ref="C16:F16" si="10">C17+C34+C88+C92+C98+C106</f>
        <v>17482577</v>
      </c>
      <c r="D16" s="37">
        <f t="shared" si="10"/>
        <v>17482577</v>
      </c>
      <c r="E16" s="37">
        <f t="shared" si="10"/>
        <v>11200</v>
      </c>
      <c r="F16" s="37">
        <f t="shared" si="10"/>
        <v>189010</v>
      </c>
      <c r="G16" s="37">
        <f>G17+G34+G88+G92+G98+G106</f>
        <v>17660387</v>
      </c>
    </row>
    <row r="17" spans="1:9" s="88" customFormat="1" ht="14.25" x14ac:dyDescent="0.2">
      <c r="A17" s="94">
        <v>31</v>
      </c>
      <c r="B17" s="95" t="s">
        <v>87</v>
      </c>
      <c r="C17" s="26">
        <f>C18+C21+C24</f>
        <v>120000</v>
      </c>
      <c r="D17" s="26">
        <f t="shared" ref="D17:G17" si="11">D18+D21+D24</f>
        <v>120000</v>
      </c>
      <c r="E17" s="26">
        <f t="shared" si="11"/>
        <v>0</v>
      </c>
      <c r="F17" s="26">
        <f t="shared" si="11"/>
        <v>21500</v>
      </c>
      <c r="G17" s="26">
        <f t="shared" si="11"/>
        <v>141500</v>
      </c>
    </row>
    <row r="18" spans="1:9" s="88" customFormat="1" ht="14.25" x14ac:dyDescent="0.2">
      <c r="A18" s="96">
        <v>32</v>
      </c>
      <c r="B18" s="97" t="s">
        <v>15</v>
      </c>
      <c r="C18" s="117">
        <f>C19</f>
        <v>0</v>
      </c>
      <c r="D18" s="117">
        <f t="shared" ref="D18:G19" si="12">D19</f>
        <v>0</v>
      </c>
      <c r="E18" s="117">
        <f t="shared" si="12"/>
        <v>0</v>
      </c>
      <c r="F18" s="117">
        <f t="shared" si="12"/>
        <v>7500</v>
      </c>
      <c r="G18" s="117">
        <f t="shared" si="12"/>
        <v>7500</v>
      </c>
      <c r="I18" s="118"/>
    </row>
    <row r="19" spans="1:9" s="88" customFormat="1" ht="14.25" x14ac:dyDescent="0.2">
      <c r="A19" s="98">
        <v>323</v>
      </c>
      <c r="B19" s="99" t="s">
        <v>78</v>
      </c>
      <c r="C19" s="119">
        <f>C20</f>
        <v>0</v>
      </c>
      <c r="D19" s="119">
        <f t="shared" si="12"/>
        <v>0</v>
      </c>
      <c r="E19" s="119">
        <f t="shared" si="12"/>
        <v>0</v>
      </c>
      <c r="F19" s="119">
        <f t="shared" si="12"/>
        <v>7500</v>
      </c>
      <c r="G19" s="119">
        <f t="shared" si="12"/>
        <v>7500</v>
      </c>
      <c r="I19" s="118"/>
    </row>
    <row r="20" spans="1:9" s="88" customFormat="1" ht="14.25" x14ac:dyDescent="0.2">
      <c r="A20" s="100">
        <v>3238</v>
      </c>
      <c r="B20" s="101" t="s">
        <v>99</v>
      </c>
      <c r="C20" s="114">
        <v>0</v>
      </c>
      <c r="D20" s="114">
        <v>0</v>
      </c>
      <c r="E20" s="114">
        <v>0</v>
      </c>
      <c r="F20" s="114">
        <v>7500</v>
      </c>
      <c r="G20" s="114">
        <f t="shared" ref="G20" si="13">D20-E20+F20</f>
        <v>7500</v>
      </c>
      <c r="I20" s="118"/>
    </row>
    <row r="21" spans="1:9" s="88" customFormat="1" ht="14.25" x14ac:dyDescent="0.2">
      <c r="A21" s="102">
        <v>41</v>
      </c>
      <c r="B21" s="42" t="s">
        <v>10</v>
      </c>
      <c r="C21" s="27">
        <f t="shared" ref="C21:G21" si="14">C22</f>
        <v>1000</v>
      </c>
      <c r="D21" s="27">
        <f t="shared" si="14"/>
        <v>1000</v>
      </c>
      <c r="E21" s="27">
        <f t="shared" si="14"/>
        <v>0</v>
      </c>
      <c r="F21" s="27">
        <f t="shared" si="14"/>
        <v>500</v>
      </c>
      <c r="G21" s="27">
        <f t="shared" si="14"/>
        <v>1500</v>
      </c>
    </row>
    <row r="22" spans="1:9" s="88" customFormat="1" ht="14.25" x14ac:dyDescent="0.2">
      <c r="A22" s="103">
        <v>412</v>
      </c>
      <c r="B22" s="104" t="s">
        <v>63</v>
      </c>
      <c r="C22" s="21">
        <f t="shared" ref="C22:G22" si="15">SUM(C23)</f>
        <v>1000</v>
      </c>
      <c r="D22" s="21">
        <f t="shared" si="15"/>
        <v>1000</v>
      </c>
      <c r="E22" s="21">
        <f t="shared" si="15"/>
        <v>0</v>
      </c>
      <c r="F22" s="21">
        <f t="shared" si="15"/>
        <v>500</v>
      </c>
      <c r="G22" s="21">
        <f t="shared" si="15"/>
        <v>1500</v>
      </c>
    </row>
    <row r="23" spans="1:9" s="88" customFormat="1" ht="14.25" x14ac:dyDescent="0.2">
      <c r="A23" s="105">
        <v>4123</v>
      </c>
      <c r="B23" s="106" t="s">
        <v>64</v>
      </c>
      <c r="C23" s="22">
        <v>1000</v>
      </c>
      <c r="D23" s="22">
        <v>1000</v>
      </c>
      <c r="E23" s="22">
        <v>0</v>
      </c>
      <c r="F23" s="91">
        <v>500</v>
      </c>
      <c r="G23" s="114">
        <f t="shared" ref="G23" si="16">D23-E23+F23</f>
        <v>1500</v>
      </c>
    </row>
    <row r="24" spans="1:9" s="88" customFormat="1" ht="14.25" x14ac:dyDescent="0.2">
      <c r="A24" s="96">
        <v>42</v>
      </c>
      <c r="B24" s="97" t="s">
        <v>47</v>
      </c>
      <c r="C24" s="23">
        <f>C25+C32</f>
        <v>119000</v>
      </c>
      <c r="D24" s="23">
        <f t="shared" ref="D24:G24" si="17">D25+D32</f>
        <v>119000</v>
      </c>
      <c r="E24" s="23">
        <f t="shared" si="17"/>
        <v>0</v>
      </c>
      <c r="F24" s="23">
        <f t="shared" si="17"/>
        <v>13500</v>
      </c>
      <c r="G24" s="23">
        <f t="shared" si="17"/>
        <v>132500</v>
      </c>
    </row>
    <row r="25" spans="1:9" s="88" customFormat="1" ht="14.25" x14ac:dyDescent="0.2">
      <c r="A25" s="98">
        <v>422</v>
      </c>
      <c r="B25" s="99" t="s">
        <v>59</v>
      </c>
      <c r="C25" s="21">
        <f t="shared" ref="C25:D25" si="18">SUM(C26:C31)</f>
        <v>114000</v>
      </c>
      <c r="D25" s="21">
        <f t="shared" si="18"/>
        <v>114000</v>
      </c>
      <c r="E25" s="21">
        <f t="shared" ref="E25:G25" si="19">SUM(E26:E31)</f>
        <v>0</v>
      </c>
      <c r="F25" s="21">
        <f t="shared" si="19"/>
        <v>13500</v>
      </c>
      <c r="G25" s="21">
        <f t="shared" si="19"/>
        <v>127500</v>
      </c>
    </row>
    <row r="26" spans="1:9" s="88" customFormat="1" ht="14.25" x14ac:dyDescent="0.2">
      <c r="A26" s="100">
        <v>4221</v>
      </c>
      <c r="B26" s="101" t="s">
        <v>65</v>
      </c>
      <c r="C26" s="114">
        <v>84000</v>
      </c>
      <c r="D26" s="114">
        <v>84000</v>
      </c>
      <c r="E26" s="114">
        <v>0</v>
      </c>
      <c r="F26" s="114">
        <v>0</v>
      </c>
      <c r="G26" s="114">
        <f t="shared" ref="G26:G33" si="20">D26-E26+F26</f>
        <v>84000</v>
      </c>
    </row>
    <row r="27" spans="1:9" s="88" customFormat="1" ht="14.25" x14ac:dyDescent="0.2">
      <c r="A27" s="100">
        <v>4222</v>
      </c>
      <c r="B27" s="101" t="s">
        <v>66</v>
      </c>
      <c r="C27" s="114">
        <v>0</v>
      </c>
      <c r="D27" s="114">
        <v>0</v>
      </c>
      <c r="E27" s="114">
        <v>0</v>
      </c>
      <c r="F27" s="114">
        <v>0</v>
      </c>
      <c r="G27" s="114">
        <f t="shared" si="20"/>
        <v>0</v>
      </c>
    </row>
    <row r="28" spans="1:9" s="88" customFormat="1" ht="14.25" x14ac:dyDescent="0.2">
      <c r="A28" s="100">
        <v>4223</v>
      </c>
      <c r="B28" s="101" t="s">
        <v>67</v>
      </c>
      <c r="C28" s="114">
        <v>5000</v>
      </c>
      <c r="D28" s="114">
        <v>5000</v>
      </c>
      <c r="E28" s="114">
        <v>0</v>
      </c>
      <c r="F28" s="114">
        <v>0</v>
      </c>
      <c r="G28" s="114">
        <f t="shared" si="20"/>
        <v>5000</v>
      </c>
    </row>
    <row r="29" spans="1:9" s="88" customFormat="1" ht="14.25" x14ac:dyDescent="0.2">
      <c r="A29" s="100">
        <v>4224</v>
      </c>
      <c r="B29" s="101" t="s">
        <v>60</v>
      </c>
      <c r="C29" s="114">
        <v>15000</v>
      </c>
      <c r="D29" s="114">
        <v>15000</v>
      </c>
      <c r="E29" s="114">
        <v>0</v>
      </c>
      <c r="F29" s="114">
        <v>0</v>
      </c>
      <c r="G29" s="114">
        <f t="shared" si="20"/>
        <v>15000</v>
      </c>
    </row>
    <row r="30" spans="1:9" s="88" customFormat="1" ht="14.25" x14ac:dyDescent="0.2">
      <c r="A30" s="100">
        <v>4225</v>
      </c>
      <c r="B30" s="101" t="s">
        <v>68</v>
      </c>
      <c r="C30" s="114">
        <v>0</v>
      </c>
      <c r="D30" s="114">
        <v>0</v>
      </c>
      <c r="E30" s="114">
        <v>0</v>
      </c>
      <c r="F30" s="114">
        <v>13500</v>
      </c>
      <c r="G30" s="114">
        <f t="shared" si="20"/>
        <v>13500</v>
      </c>
    </row>
    <row r="31" spans="1:9" s="88" customFormat="1" ht="14.25" x14ac:dyDescent="0.2">
      <c r="A31" s="100">
        <v>4227</v>
      </c>
      <c r="B31" s="101" t="s">
        <v>69</v>
      </c>
      <c r="C31" s="114">
        <v>10000</v>
      </c>
      <c r="D31" s="114">
        <v>10000</v>
      </c>
      <c r="E31" s="114">
        <v>0</v>
      </c>
      <c r="F31" s="114">
        <v>0</v>
      </c>
      <c r="G31" s="114">
        <f t="shared" si="20"/>
        <v>10000</v>
      </c>
    </row>
    <row r="32" spans="1:9" s="88" customFormat="1" ht="14.25" x14ac:dyDescent="0.2">
      <c r="A32" s="98">
        <v>426</v>
      </c>
      <c r="B32" s="99" t="s">
        <v>70</v>
      </c>
      <c r="C32" s="21">
        <f t="shared" ref="C32:G32" si="21">SUM(C33)</f>
        <v>5000</v>
      </c>
      <c r="D32" s="21">
        <f t="shared" si="21"/>
        <v>5000</v>
      </c>
      <c r="E32" s="21">
        <f t="shared" si="21"/>
        <v>0</v>
      </c>
      <c r="F32" s="21">
        <f t="shared" si="21"/>
        <v>0</v>
      </c>
      <c r="G32" s="21">
        <f t="shared" si="21"/>
        <v>5000</v>
      </c>
    </row>
    <row r="33" spans="1:7" s="88" customFormat="1" ht="14.25" x14ac:dyDescent="0.2">
      <c r="A33" s="100">
        <v>4262</v>
      </c>
      <c r="B33" s="101" t="s">
        <v>71</v>
      </c>
      <c r="C33" s="24">
        <v>5000</v>
      </c>
      <c r="D33" s="24">
        <v>5000</v>
      </c>
      <c r="E33" s="24">
        <v>0</v>
      </c>
      <c r="F33" s="91">
        <v>0</v>
      </c>
      <c r="G33" s="114">
        <f t="shared" si="20"/>
        <v>5000</v>
      </c>
    </row>
    <row r="34" spans="1:7" s="88" customFormat="1" ht="14.25" x14ac:dyDescent="0.2">
      <c r="A34" s="94">
        <v>43</v>
      </c>
      <c r="B34" s="95" t="s">
        <v>62</v>
      </c>
      <c r="C34" s="26">
        <f>C35+C45+C79+C85</f>
        <v>17344607</v>
      </c>
      <c r="D34" s="26">
        <f t="shared" ref="D34:G34" si="22">D35+D45+D79+D85</f>
        <v>17344607</v>
      </c>
      <c r="E34" s="26">
        <f t="shared" si="22"/>
        <v>0</v>
      </c>
      <c r="F34" s="26">
        <f t="shared" si="22"/>
        <v>52010</v>
      </c>
      <c r="G34" s="26">
        <f t="shared" si="22"/>
        <v>17396617</v>
      </c>
    </row>
    <row r="35" spans="1:7" s="88" customFormat="1" ht="14.25" x14ac:dyDescent="0.2">
      <c r="A35" s="96">
        <v>31</v>
      </c>
      <c r="B35" s="97" t="s">
        <v>8</v>
      </c>
      <c r="C35" s="27">
        <f t="shared" ref="C35:G35" si="23">SUM(C36+C40+C42)</f>
        <v>13401960</v>
      </c>
      <c r="D35" s="27">
        <f t="shared" si="23"/>
        <v>13401960</v>
      </c>
      <c r="E35" s="27">
        <f t="shared" si="23"/>
        <v>0</v>
      </c>
      <c r="F35" s="27">
        <f t="shared" si="23"/>
        <v>0</v>
      </c>
      <c r="G35" s="27">
        <f t="shared" si="23"/>
        <v>13401960</v>
      </c>
    </row>
    <row r="36" spans="1:7" s="88" customFormat="1" ht="14.25" x14ac:dyDescent="0.2">
      <c r="A36" s="98">
        <v>311</v>
      </c>
      <c r="B36" s="99" t="s">
        <v>72</v>
      </c>
      <c r="C36" s="21">
        <f>SUM(C37:C39)</f>
        <v>11643260</v>
      </c>
      <c r="D36" s="21">
        <f>SUM(D37:D39)</f>
        <v>11643260</v>
      </c>
      <c r="E36" s="21">
        <f>SUM(E37:E39)</f>
        <v>0</v>
      </c>
      <c r="F36" s="21">
        <f t="shared" ref="F36:G36" si="24">SUM(F37:F39)</f>
        <v>0</v>
      </c>
      <c r="G36" s="21">
        <f t="shared" si="24"/>
        <v>11643260</v>
      </c>
    </row>
    <row r="37" spans="1:7" s="88" customFormat="1" ht="14.25" x14ac:dyDescent="0.2">
      <c r="A37" s="100">
        <v>3111</v>
      </c>
      <c r="B37" s="101" t="s">
        <v>73</v>
      </c>
      <c r="C37" s="24">
        <v>8743260</v>
      </c>
      <c r="D37" s="24">
        <v>8743260</v>
      </c>
      <c r="E37" s="24">
        <v>0</v>
      </c>
      <c r="F37" s="91">
        <v>0</v>
      </c>
      <c r="G37" s="114">
        <f t="shared" ref="G37:G39" si="25">D37-E37+F37</f>
        <v>8743260</v>
      </c>
    </row>
    <row r="38" spans="1:7" s="88" customFormat="1" ht="14.25" x14ac:dyDescent="0.2">
      <c r="A38" s="100">
        <v>3113</v>
      </c>
      <c r="B38" s="101" t="s">
        <v>109</v>
      </c>
      <c r="C38" s="24">
        <v>1500000</v>
      </c>
      <c r="D38" s="24">
        <v>1500000</v>
      </c>
      <c r="E38" s="24">
        <v>0</v>
      </c>
      <c r="F38" s="91">
        <v>0</v>
      </c>
      <c r="G38" s="114">
        <f t="shared" si="25"/>
        <v>1500000</v>
      </c>
    </row>
    <row r="39" spans="1:7" s="88" customFormat="1" ht="14.25" x14ac:dyDescent="0.2">
      <c r="A39" s="100">
        <v>3114</v>
      </c>
      <c r="B39" s="101" t="s">
        <v>110</v>
      </c>
      <c r="C39" s="24">
        <v>1400000</v>
      </c>
      <c r="D39" s="24">
        <v>1400000</v>
      </c>
      <c r="E39" s="24">
        <v>0</v>
      </c>
      <c r="F39" s="91">
        <v>0</v>
      </c>
      <c r="G39" s="114">
        <f t="shared" si="25"/>
        <v>1400000</v>
      </c>
    </row>
    <row r="40" spans="1:7" s="88" customFormat="1" ht="14.25" x14ac:dyDescent="0.2">
      <c r="A40" s="98">
        <v>312</v>
      </c>
      <c r="B40" s="99" t="s">
        <v>88</v>
      </c>
      <c r="C40" s="21">
        <f t="shared" ref="C40:G40" si="26">SUM(C41)</f>
        <v>258000</v>
      </c>
      <c r="D40" s="21">
        <f t="shared" si="26"/>
        <v>258000</v>
      </c>
      <c r="E40" s="21">
        <f t="shared" si="26"/>
        <v>0</v>
      </c>
      <c r="F40" s="21">
        <f t="shared" si="26"/>
        <v>0</v>
      </c>
      <c r="G40" s="21">
        <f t="shared" si="26"/>
        <v>258000</v>
      </c>
    </row>
    <row r="41" spans="1:7" s="88" customFormat="1" ht="14.25" x14ac:dyDescent="0.2">
      <c r="A41" s="100">
        <v>3121</v>
      </c>
      <c r="B41" s="101" t="s">
        <v>88</v>
      </c>
      <c r="C41" s="24">
        <v>258000</v>
      </c>
      <c r="D41" s="24">
        <v>258000</v>
      </c>
      <c r="E41" s="24">
        <v>0</v>
      </c>
      <c r="F41" s="91">
        <v>0</v>
      </c>
      <c r="G41" s="114">
        <f t="shared" ref="G41" si="27">D41-E41+F41</f>
        <v>258000</v>
      </c>
    </row>
    <row r="42" spans="1:7" s="88" customFormat="1" ht="14.25" x14ac:dyDescent="0.2">
      <c r="A42" s="98">
        <v>313</v>
      </c>
      <c r="B42" s="99" t="s">
        <v>74</v>
      </c>
      <c r="C42" s="21">
        <f t="shared" ref="C42:G42" si="28">SUM(C43:C44)</f>
        <v>1500700</v>
      </c>
      <c r="D42" s="21">
        <f t="shared" si="28"/>
        <v>1500700</v>
      </c>
      <c r="E42" s="21">
        <f t="shared" si="28"/>
        <v>0</v>
      </c>
      <c r="F42" s="21">
        <f t="shared" si="28"/>
        <v>0</v>
      </c>
      <c r="G42" s="21">
        <f t="shared" si="28"/>
        <v>1500700</v>
      </c>
    </row>
    <row r="43" spans="1:7" s="88" customFormat="1" ht="14.25" x14ac:dyDescent="0.2">
      <c r="A43" s="100">
        <v>3132</v>
      </c>
      <c r="B43" s="101" t="s">
        <v>75</v>
      </c>
      <c r="C43" s="24">
        <v>1500000</v>
      </c>
      <c r="D43" s="24">
        <v>1500000</v>
      </c>
      <c r="E43" s="24">
        <v>0</v>
      </c>
      <c r="F43" s="91">
        <v>0</v>
      </c>
      <c r="G43" s="114">
        <f t="shared" ref="G43:G44" si="29">D43-E43+F43</f>
        <v>1500000</v>
      </c>
    </row>
    <row r="44" spans="1:7" s="88" customFormat="1" ht="14.25" x14ac:dyDescent="0.2">
      <c r="A44" s="100">
        <v>3133</v>
      </c>
      <c r="B44" s="101" t="s">
        <v>111</v>
      </c>
      <c r="C44" s="24">
        <v>700</v>
      </c>
      <c r="D44" s="24">
        <v>700</v>
      </c>
      <c r="E44" s="24">
        <v>0</v>
      </c>
      <c r="F44" s="91">
        <v>0</v>
      </c>
      <c r="G44" s="114">
        <f t="shared" si="29"/>
        <v>700</v>
      </c>
    </row>
    <row r="45" spans="1:7" s="88" customFormat="1" ht="14.25" x14ac:dyDescent="0.2">
      <c r="A45" s="96">
        <v>32</v>
      </c>
      <c r="B45" s="97" t="s">
        <v>15</v>
      </c>
      <c r="C45" s="27">
        <f>C46+C51+C58+C68+C71</f>
        <v>3934510</v>
      </c>
      <c r="D45" s="27">
        <f t="shared" ref="D45:G45" si="30">D46+D51+D58+D68+D71</f>
        <v>3934510</v>
      </c>
      <c r="E45" s="27">
        <f t="shared" si="30"/>
        <v>0</v>
      </c>
      <c r="F45" s="27">
        <f t="shared" si="30"/>
        <v>0</v>
      </c>
      <c r="G45" s="27">
        <f t="shared" si="30"/>
        <v>3934510</v>
      </c>
    </row>
    <row r="46" spans="1:7" s="88" customFormat="1" ht="14.25" x14ac:dyDescent="0.2">
      <c r="A46" s="98">
        <v>321</v>
      </c>
      <c r="B46" s="99" t="s">
        <v>89</v>
      </c>
      <c r="C46" s="21">
        <f t="shared" ref="C46:D46" si="31">SUM(C47:C50)</f>
        <v>228650</v>
      </c>
      <c r="D46" s="21">
        <f t="shared" si="31"/>
        <v>228650</v>
      </c>
      <c r="E46" s="21">
        <f t="shared" ref="E46:G46" si="32">SUM(E47:E50)</f>
        <v>0</v>
      </c>
      <c r="F46" s="21">
        <f t="shared" si="32"/>
        <v>0</v>
      </c>
      <c r="G46" s="21">
        <f t="shared" si="32"/>
        <v>228650</v>
      </c>
    </row>
    <row r="47" spans="1:7" s="88" customFormat="1" ht="14.25" x14ac:dyDescent="0.2">
      <c r="A47" s="100">
        <v>3211</v>
      </c>
      <c r="B47" s="101" t="s">
        <v>90</v>
      </c>
      <c r="C47" s="24">
        <v>4550</v>
      </c>
      <c r="D47" s="24">
        <v>4550</v>
      </c>
      <c r="E47" s="24">
        <v>0</v>
      </c>
      <c r="F47" s="91">
        <v>0</v>
      </c>
      <c r="G47" s="114">
        <f t="shared" ref="G47:G50" si="33">D47-E47+F47</f>
        <v>4550</v>
      </c>
    </row>
    <row r="48" spans="1:7" s="88" customFormat="1" ht="14.25" x14ac:dyDescent="0.2">
      <c r="A48" s="100">
        <v>3212</v>
      </c>
      <c r="B48" s="101" t="s">
        <v>112</v>
      </c>
      <c r="C48" s="24">
        <v>210000</v>
      </c>
      <c r="D48" s="24">
        <v>210000</v>
      </c>
      <c r="E48" s="24">
        <v>0</v>
      </c>
      <c r="F48" s="91">
        <v>0</v>
      </c>
      <c r="G48" s="114">
        <f t="shared" si="33"/>
        <v>210000</v>
      </c>
    </row>
    <row r="49" spans="1:7" s="88" customFormat="1" ht="14.25" x14ac:dyDescent="0.2">
      <c r="A49" s="100">
        <v>3213</v>
      </c>
      <c r="B49" s="101" t="s">
        <v>91</v>
      </c>
      <c r="C49" s="24">
        <v>14000</v>
      </c>
      <c r="D49" s="24">
        <v>14000</v>
      </c>
      <c r="E49" s="24">
        <v>0</v>
      </c>
      <c r="F49" s="91">
        <v>0</v>
      </c>
      <c r="G49" s="114">
        <f t="shared" si="33"/>
        <v>14000</v>
      </c>
    </row>
    <row r="50" spans="1:7" s="88" customFormat="1" ht="14.25" x14ac:dyDescent="0.2">
      <c r="A50" s="100">
        <v>3214</v>
      </c>
      <c r="B50" s="101" t="s">
        <v>113</v>
      </c>
      <c r="C50" s="24">
        <v>100</v>
      </c>
      <c r="D50" s="24">
        <v>100</v>
      </c>
      <c r="E50" s="24">
        <v>0</v>
      </c>
      <c r="F50" s="91">
        <v>0</v>
      </c>
      <c r="G50" s="114">
        <f t="shared" si="33"/>
        <v>100</v>
      </c>
    </row>
    <row r="51" spans="1:7" s="88" customFormat="1" ht="14.25" x14ac:dyDescent="0.2">
      <c r="A51" s="98">
        <v>322</v>
      </c>
      <c r="B51" s="99" t="s">
        <v>76</v>
      </c>
      <c r="C51" s="21">
        <f>SUM(C52:C57)</f>
        <v>646300</v>
      </c>
      <c r="D51" s="21">
        <f>SUM(D52:D57)</f>
        <v>646300</v>
      </c>
      <c r="E51" s="21">
        <f>SUM(E52:E57)</f>
        <v>0</v>
      </c>
      <c r="F51" s="21">
        <f t="shared" ref="F51:G51" si="34">SUM(F52:F57)</f>
        <v>0</v>
      </c>
      <c r="G51" s="21">
        <f t="shared" si="34"/>
        <v>646300</v>
      </c>
    </row>
    <row r="52" spans="1:7" s="88" customFormat="1" ht="14.25" x14ac:dyDescent="0.2">
      <c r="A52" s="100">
        <v>3221</v>
      </c>
      <c r="B52" s="101" t="s">
        <v>92</v>
      </c>
      <c r="C52" s="24">
        <v>89300</v>
      </c>
      <c r="D52" s="24">
        <v>89300</v>
      </c>
      <c r="E52" s="24">
        <v>0</v>
      </c>
      <c r="F52" s="91">
        <v>0</v>
      </c>
      <c r="G52" s="114">
        <f t="shared" ref="G52:G57" si="35">D52-E52+F52</f>
        <v>89300</v>
      </c>
    </row>
    <row r="53" spans="1:7" s="88" customFormat="1" ht="14.25" x14ac:dyDescent="0.2">
      <c r="A53" s="100">
        <v>3222</v>
      </c>
      <c r="B53" s="101" t="s">
        <v>86</v>
      </c>
      <c r="C53" s="24">
        <v>160000</v>
      </c>
      <c r="D53" s="24">
        <v>160000</v>
      </c>
      <c r="E53" s="24">
        <v>0</v>
      </c>
      <c r="F53" s="91">
        <v>0</v>
      </c>
      <c r="G53" s="114">
        <f t="shared" si="35"/>
        <v>160000</v>
      </c>
    </row>
    <row r="54" spans="1:7" s="88" customFormat="1" ht="14.25" x14ac:dyDescent="0.2">
      <c r="A54" s="100">
        <v>3223</v>
      </c>
      <c r="B54" s="101" t="s">
        <v>93</v>
      </c>
      <c r="C54" s="24">
        <v>300000</v>
      </c>
      <c r="D54" s="24">
        <v>300000</v>
      </c>
      <c r="E54" s="24">
        <v>0</v>
      </c>
      <c r="F54" s="91">
        <v>0</v>
      </c>
      <c r="G54" s="114">
        <f t="shared" si="35"/>
        <v>300000</v>
      </c>
    </row>
    <row r="55" spans="1:7" s="88" customFormat="1" ht="14.25" x14ac:dyDescent="0.2">
      <c r="A55" s="100">
        <v>3224</v>
      </c>
      <c r="B55" s="101" t="s">
        <v>126</v>
      </c>
      <c r="C55" s="24">
        <v>55000</v>
      </c>
      <c r="D55" s="24">
        <v>55000</v>
      </c>
      <c r="E55" s="24">
        <v>0</v>
      </c>
      <c r="F55" s="91">
        <v>0</v>
      </c>
      <c r="G55" s="114">
        <f t="shared" si="35"/>
        <v>55000</v>
      </c>
    </row>
    <row r="56" spans="1:7" s="88" customFormat="1" ht="14.25" x14ac:dyDescent="0.2">
      <c r="A56" s="100">
        <v>3225</v>
      </c>
      <c r="B56" s="101" t="s">
        <v>77</v>
      </c>
      <c r="C56" s="24">
        <v>22000</v>
      </c>
      <c r="D56" s="24">
        <v>22000</v>
      </c>
      <c r="E56" s="24">
        <v>0</v>
      </c>
      <c r="F56" s="91">
        <v>0</v>
      </c>
      <c r="G56" s="114">
        <f t="shared" si="35"/>
        <v>22000</v>
      </c>
    </row>
    <row r="57" spans="1:7" s="88" customFormat="1" ht="14.25" x14ac:dyDescent="0.2">
      <c r="A57" s="100">
        <v>3227</v>
      </c>
      <c r="B57" s="101" t="s">
        <v>114</v>
      </c>
      <c r="C57" s="24">
        <v>20000</v>
      </c>
      <c r="D57" s="24">
        <v>20000</v>
      </c>
      <c r="E57" s="24">
        <v>0</v>
      </c>
      <c r="F57" s="91">
        <v>0</v>
      </c>
      <c r="G57" s="114">
        <f t="shared" si="35"/>
        <v>20000</v>
      </c>
    </row>
    <row r="58" spans="1:7" s="88" customFormat="1" ht="14.25" x14ac:dyDescent="0.2">
      <c r="A58" s="98">
        <v>323</v>
      </c>
      <c r="B58" s="99" t="s">
        <v>78</v>
      </c>
      <c r="C58" s="21">
        <f>SUM(C59:C67)</f>
        <v>1225800</v>
      </c>
      <c r="D58" s="21">
        <f>SUM(D59:D67)</f>
        <v>1225800</v>
      </c>
      <c r="E58" s="21">
        <f>SUM(E59:E67)</f>
        <v>0</v>
      </c>
      <c r="F58" s="21">
        <f t="shared" ref="F58:G58" si="36">SUM(F59:F67)</f>
        <v>0</v>
      </c>
      <c r="G58" s="21">
        <f t="shared" si="36"/>
        <v>1225800</v>
      </c>
    </row>
    <row r="59" spans="1:7" s="88" customFormat="1" ht="14.25" x14ac:dyDescent="0.2">
      <c r="A59" s="100">
        <v>3231</v>
      </c>
      <c r="B59" s="101" t="s">
        <v>94</v>
      </c>
      <c r="C59" s="24">
        <v>22000</v>
      </c>
      <c r="D59" s="24">
        <v>22000</v>
      </c>
      <c r="E59" s="24">
        <v>0</v>
      </c>
      <c r="F59" s="91">
        <v>0</v>
      </c>
      <c r="G59" s="114">
        <f t="shared" ref="G59:G67" si="37">D59-E59+F59</f>
        <v>22000</v>
      </c>
    </row>
    <row r="60" spans="1:7" s="88" customFormat="1" ht="14.25" x14ac:dyDescent="0.2">
      <c r="A60" s="100">
        <v>3232</v>
      </c>
      <c r="B60" s="101" t="s">
        <v>95</v>
      </c>
      <c r="C60" s="24">
        <v>212300</v>
      </c>
      <c r="D60" s="24">
        <v>212300</v>
      </c>
      <c r="E60" s="24">
        <v>0</v>
      </c>
      <c r="F60" s="91">
        <v>0</v>
      </c>
      <c r="G60" s="114">
        <f t="shared" si="37"/>
        <v>212300</v>
      </c>
    </row>
    <row r="61" spans="1:7" s="88" customFormat="1" ht="14.25" x14ac:dyDescent="0.2">
      <c r="A61" s="100">
        <v>3233</v>
      </c>
      <c r="B61" s="101" t="s">
        <v>79</v>
      </c>
      <c r="C61" s="24">
        <v>5000</v>
      </c>
      <c r="D61" s="24">
        <v>5000</v>
      </c>
      <c r="E61" s="24">
        <v>0</v>
      </c>
      <c r="F61" s="91">
        <v>0</v>
      </c>
      <c r="G61" s="114">
        <f t="shared" si="37"/>
        <v>5000</v>
      </c>
    </row>
    <row r="62" spans="1:7" s="88" customFormat="1" ht="14.25" x14ac:dyDescent="0.2">
      <c r="A62" s="100">
        <v>3234</v>
      </c>
      <c r="B62" s="101" t="s">
        <v>96</v>
      </c>
      <c r="C62" s="24">
        <v>175800</v>
      </c>
      <c r="D62" s="24">
        <v>175800</v>
      </c>
      <c r="E62" s="24">
        <v>0</v>
      </c>
      <c r="F62" s="91">
        <v>0</v>
      </c>
      <c r="G62" s="114">
        <f t="shared" si="37"/>
        <v>175800</v>
      </c>
    </row>
    <row r="63" spans="1:7" s="88" customFormat="1" ht="14.25" x14ac:dyDescent="0.2">
      <c r="A63" s="100">
        <v>3235</v>
      </c>
      <c r="B63" s="101" t="s">
        <v>97</v>
      </c>
      <c r="C63" s="24">
        <v>20000</v>
      </c>
      <c r="D63" s="24">
        <v>20000</v>
      </c>
      <c r="E63" s="24">
        <v>0</v>
      </c>
      <c r="F63" s="91">
        <v>0</v>
      </c>
      <c r="G63" s="114">
        <f t="shared" si="37"/>
        <v>20000</v>
      </c>
    </row>
    <row r="64" spans="1:7" s="88" customFormat="1" ht="14.25" x14ac:dyDescent="0.2">
      <c r="A64" s="100">
        <v>3236</v>
      </c>
      <c r="B64" s="101" t="s">
        <v>98</v>
      </c>
      <c r="C64" s="24">
        <v>39000</v>
      </c>
      <c r="D64" s="24">
        <v>39000</v>
      </c>
      <c r="E64" s="24">
        <v>0</v>
      </c>
      <c r="F64" s="91">
        <v>0</v>
      </c>
      <c r="G64" s="114">
        <f t="shared" si="37"/>
        <v>39000</v>
      </c>
    </row>
    <row r="65" spans="1:7" s="88" customFormat="1" ht="14.25" x14ac:dyDescent="0.2">
      <c r="A65" s="100">
        <v>3237</v>
      </c>
      <c r="B65" s="101" t="s">
        <v>80</v>
      </c>
      <c r="C65" s="24">
        <v>456000</v>
      </c>
      <c r="D65" s="24">
        <v>456000</v>
      </c>
      <c r="E65" s="24">
        <v>0</v>
      </c>
      <c r="F65" s="91">
        <v>0</v>
      </c>
      <c r="G65" s="114">
        <f t="shared" si="37"/>
        <v>456000</v>
      </c>
    </row>
    <row r="66" spans="1:7" s="88" customFormat="1" ht="14.25" x14ac:dyDescent="0.2">
      <c r="A66" s="100">
        <v>3238</v>
      </c>
      <c r="B66" s="101" t="s">
        <v>99</v>
      </c>
      <c r="C66" s="24">
        <v>230000</v>
      </c>
      <c r="D66" s="24">
        <v>230000</v>
      </c>
      <c r="E66" s="24">
        <v>0</v>
      </c>
      <c r="F66" s="91">
        <v>0</v>
      </c>
      <c r="G66" s="114">
        <f t="shared" si="37"/>
        <v>230000</v>
      </c>
    </row>
    <row r="67" spans="1:7" s="88" customFormat="1" ht="14.25" x14ac:dyDescent="0.2">
      <c r="A67" s="100">
        <v>3239</v>
      </c>
      <c r="B67" s="101" t="s">
        <v>81</v>
      </c>
      <c r="C67" s="24">
        <v>65700</v>
      </c>
      <c r="D67" s="24">
        <v>65700</v>
      </c>
      <c r="E67" s="24">
        <v>0</v>
      </c>
      <c r="F67" s="91">
        <v>0</v>
      </c>
      <c r="G67" s="114">
        <f t="shared" si="37"/>
        <v>65700</v>
      </c>
    </row>
    <row r="68" spans="1:7" s="88" customFormat="1" ht="28.5" x14ac:dyDescent="0.2">
      <c r="A68" s="107">
        <v>325</v>
      </c>
      <c r="B68" s="99" t="s">
        <v>127</v>
      </c>
      <c r="C68" s="21">
        <f>C69+C70</f>
        <v>1801000</v>
      </c>
      <c r="D68" s="21">
        <f>D69+D70</f>
        <v>1801000</v>
      </c>
      <c r="E68" s="21">
        <f>E69+E70</f>
        <v>0</v>
      </c>
      <c r="F68" s="21">
        <f t="shared" ref="F68:G68" si="38">F69+F70</f>
        <v>0</v>
      </c>
      <c r="G68" s="21">
        <f t="shared" si="38"/>
        <v>1801000</v>
      </c>
    </row>
    <row r="69" spans="1:7" s="88" customFormat="1" ht="28.5" x14ac:dyDescent="0.2">
      <c r="A69" s="108">
        <v>3251</v>
      </c>
      <c r="B69" s="101" t="s">
        <v>134</v>
      </c>
      <c r="C69" s="24">
        <v>1800000</v>
      </c>
      <c r="D69" s="24">
        <v>1800000</v>
      </c>
      <c r="E69" s="24">
        <v>0</v>
      </c>
      <c r="F69" s="91">
        <v>0</v>
      </c>
      <c r="G69" s="114">
        <f t="shared" ref="G69:G70" si="39">D69-E69+F69</f>
        <v>1800000</v>
      </c>
    </row>
    <row r="70" spans="1:7" s="88" customFormat="1" ht="14.25" x14ac:dyDescent="0.2">
      <c r="A70" s="108">
        <v>3252</v>
      </c>
      <c r="B70" s="101" t="s">
        <v>128</v>
      </c>
      <c r="C70" s="24">
        <v>1000</v>
      </c>
      <c r="D70" s="24">
        <v>1000</v>
      </c>
      <c r="E70" s="24">
        <v>0</v>
      </c>
      <c r="F70" s="91">
        <v>0</v>
      </c>
      <c r="G70" s="114">
        <f t="shared" si="39"/>
        <v>1000</v>
      </c>
    </row>
    <row r="71" spans="1:7" s="88" customFormat="1" ht="14.25" x14ac:dyDescent="0.2">
      <c r="A71" s="98">
        <v>329</v>
      </c>
      <c r="B71" s="99" t="s">
        <v>82</v>
      </c>
      <c r="C71" s="21">
        <f>SUM(C72:C78)</f>
        <v>32760</v>
      </c>
      <c r="D71" s="21">
        <f>SUM(D72:D78)</f>
        <v>32760</v>
      </c>
      <c r="E71" s="21">
        <f>SUM(E72:E78)</f>
        <v>0</v>
      </c>
      <c r="F71" s="21">
        <f t="shared" ref="F71:G71" si="40">SUM(F72:F78)</f>
        <v>0</v>
      </c>
      <c r="G71" s="21">
        <f t="shared" si="40"/>
        <v>32760</v>
      </c>
    </row>
    <row r="72" spans="1:7" s="88" customFormat="1" ht="14.25" x14ac:dyDescent="0.2">
      <c r="A72" s="100">
        <v>3291</v>
      </c>
      <c r="B72" s="101" t="s">
        <v>115</v>
      </c>
      <c r="C72" s="24">
        <v>13000</v>
      </c>
      <c r="D72" s="24">
        <v>13000</v>
      </c>
      <c r="E72" s="24">
        <v>0</v>
      </c>
      <c r="F72" s="91">
        <v>0</v>
      </c>
      <c r="G72" s="114">
        <f t="shared" ref="G72:G78" si="41">D72-E72+F72</f>
        <v>13000</v>
      </c>
    </row>
    <row r="73" spans="1:7" s="88" customFormat="1" ht="14.25" x14ac:dyDescent="0.2">
      <c r="A73" s="100">
        <v>3292</v>
      </c>
      <c r="B73" s="101" t="s">
        <v>100</v>
      </c>
      <c r="C73" s="24">
        <v>1000</v>
      </c>
      <c r="D73" s="24">
        <v>1000</v>
      </c>
      <c r="E73" s="24">
        <v>0</v>
      </c>
      <c r="F73" s="91">
        <v>0</v>
      </c>
      <c r="G73" s="114">
        <f t="shared" si="41"/>
        <v>1000</v>
      </c>
    </row>
    <row r="74" spans="1:7" s="88" customFormat="1" ht="14.25" x14ac:dyDescent="0.2">
      <c r="A74" s="100">
        <v>3293</v>
      </c>
      <c r="B74" s="101" t="s">
        <v>83</v>
      </c>
      <c r="C74" s="24">
        <v>100</v>
      </c>
      <c r="D74" s="24">
        <v>100</v>
      </c>
      <c r="E74" s="24">
        <v>0</v>
      </c>
      <c r="F74" s="91">
        <v>0</v>
      </c>
      <c r="G74" s="114">
        <f t="shared" si="41"/>
        <v>100</v>
      </c>
    </row>
    <row r="75" spans="1:7" s="88" customFormat="1" ht="14.25" x14ac:dyDescent="0.2">
      <c r="A75" s="100">
        <v>3294</v>
      </c>
      <c r="B75" s="101" t="s">
        <v>101</v>
      </c>
      <c r="C75" s="24">
        <v>3000</v>
      </c>
      <c r="D75" s="24">
        <v>3000</v>
      </c>
      <c r="E75" s="24">
        <v>0</v>
      </c>
      <c r="F75" s="91">
        <v>0</v>
      </c>
      <c r="G75" s="114">
        <f t="shared" si="41"/>
        <v>3000</v>
      </c>
    </row>
    <row r="76" spans="1:7" s="88" customFormat="1" ht="14.25" x14ac:dyDescent="0.2">
      <c r="A76" s="100">
        <v>3295</v>
      </c>
      <c r="B76" s="101" t="s">
        <v>102</v>
      </c>
      <c r="C76" s="24">
        <v>13650</v>
      </c>
      <c r="D76" s="24">
        <v>13650</v>
      </c>
      <c r="E76" s="24">
        <v>0</v>
      </c>
      <c r="F76" s="91">
        <v>0</v>
      </c>
      <c r="G76" s="114">
        <f t="shared" si="41"/>
        <v>13650</v>
      </c>
    </row>
    <row r="77" spans="1:7" s="88" customFormat="1" ht="14.25" x14ac:dyDescent="0.2">
      <c r="A77" s="100">
        <v>3296</v>
      </c>
      <c r="B77" s="101" t="s">
        <v>103</v>
      </c>
      <c r="C77" s="24">
        <v>2000</v>
      </c>
      <c r="D77" s="24">
        <v>2000</v>
      </c>
      <c r="E77" s="24">
        <v>0</v>
      </c>
      <c r="F77" s="91">
        <v>0</v>
      </c>
      <c r="G77" s="114">
        <f t="shared" si="41"/>
        <v>2000</v>
      </c>
    </row>
    <row r="78" spans="1:7" s="88" customFormat="1" ht="14.25" x14ac:dyDescent="0.2">
      <c r="A78" s="100">
        <v>3299</v>
      </c>
      <c r="B78" s="101" t="s">
        <v>82</v>
      </c>
      <c r="C78" s="24">
        <v>10</v>
      </c>
      <c r="D78" s="24">
        <v>10</v>
      </c>
      <c r="E78" s="24">
        <v>0</v>
      </c>
      <c r="F78" s="91">
        <v>0</v>
      </c>
      <c r="G78" s="114">
        <f t="shared" si="41"/>
        <v>10</v>
      </c>
    </row>
    <row r="79" spans="1:7" s="88" customFormat="1" ht="14.25" x14ac:dyDescent="0.2">
      <c r="A79" s="96">
        <v>34</v>
      </c>
      <c r="B79" s="97" t="s">
        <v>46</v>
      </c>
      <c r="C79" s="27">
        <f>C80</f>
        <v>7500</v>
      </c>
      <c r="D79" s="27">
        <f t="shared" ref="D79:G79" si="42">D80</f>
        <v>7500</v>
      </c>
      <c r="E79" s="27">
        <f t="shared" si="42"/>
        <v>0</v>
      </c>
      <c r="F79" s="27">
        <f t="shared" si="42"/>
        <v>52000</v>
      </c>
      <c r="G79" s="27">
        <f t="shared" si="42"/>
        <v>59500</v>
      </c>
    </row>
    <row r="80" spans="1:7" s="88" customFormat="1" ht="14.25" x14ac:dyDescent="0.2">
      <c r="A80" s="98">
        <v>343</v>
      </c>
      <c r="B80" s="99" t="s">
        <v>104</v>
      </c>
      <c r="C80" s="21">
        <f>SUM(C81:C84)</f>
        <v>7500</v>
      </c>
      <c r="D80" s="21">
        <f>SUM(D81:D84)</f>
        <v>7500</v>
      </c>
      <c r="E80" s="21">
        <f>SUM(E81:E84)</f>
        <v>0</v>
      </c>
      <c r="F80" s="21">
        <f t="shared" ref="F80:G80" si="43">SUM(F81:F84)</f>
        <v>52000</v>
      </c>
      <c r="G80" s="21">
        <f t="shared" si="43"/>
        <v>59500</v>
      </c>
    </row>
    <row r="81" spans="1:9" s="88" customFormat="1" ht="14.25" x14ac:dyDescent="0.2">
      <c r="A81" s="100">
        <v>3431</v>
      </c>
      <c r="B81" s="101" t="s">
        <v>105</v>
      </c>
      <c r="C81" s="24">
        <v>6500</v>
      </c>
      <c r="D81" s="24">
        <v>6500</v>
      </c>
      <c r="E81" s="24">
        <v>0</v>
      </c>
      <c r="F81" s="91">
        <v>0</v>
      </c>
      <c r="G81" s="114">
        <f t="shared" ref="G81:G84" si="44">D81-E81+F81</f>
        <v>6500</v>
      </c>
    </row>
    <row r="82" spans="1:9" s="88" customFormat="1" ht="14.25" x14ac:dyDescent="0.2">
      <c r="A82" s="100">
        <v>3432</v>
      </c>
      <c r="B82" s="101" t="s">
        <v>116</v>
      </c>
      <c r="C82" s="24">
        <v>0</v>
      </c>
      <c r="D82" s="24">
        <v>0</v>
      </c>
      <c r="E82" s="24">
        <v>0</v>
      </c>
      <c r="F82" s="91">
        <v>0</v>
      </c>
      <c r="G82" s="114">
        <f t="shared" si="44"/>
        <v>0</v>
      </c>
    </row>
    <row r="83" spans="1:9" s="88" customFormat="1" ht="14.25" x14ac:dyDescent="0.2">
      <c r="A83" s="100">
        <v>3433</v>
      </c>
      <c r="B83" s="101" t="s">
        <v>106</v>
      </c>
      <c r="C83" s="24">
        <v>1000</v>
      </c>
      <c r="D83" s="24">
        <v>1000</v>
      </c>
      <c r="E83" s="24">
        <v>0</v>
      </c>
      <c r="F83" s="24">
        <v>52000</v>
      </c>
      <c r="G83" s="114">
        <f t="shared" si="44"/>
        <v>53000</v>
      </c>
    </row>
    <row r="84" spans="1:9" s="88" customFormat="1" ht="14.25" x14ac:dyDescent="0.2">
      <c r="A84" s="100">
        <v>3434</v>
      </c>
      <c r="B84" s="101" t="s">
        <v>129</v>
      </c>
      <c r="C84" s="24">
        <v>0</v>
      </c>
      <c r="D84" s="24">
        <v>0</v>
      </c>
      <c r="E84" s="24">
        <v>0</v>
      </c>
      <c r="F84" s="91">
        <v>0</v>
      </c>
      <c r="G84" s="114">
        <f t="shared" si="44"/>
        <v>0</v>
      </c>
    </row>
    <row r="85" spans="1:9" s="88" customFormat="1" ht="14.25" x14ac:dyDescent="0.2">
      <c r="A85" s="96">
        <v>38</v>
      </c>
      <c r="B85" s="97" t="s">
        <v>45</v>
      </c>
      <c r="C85" s="27">
        <f t="shared" ref="C85:G85" si="45">SUM(C86)</f>
        <v>637</v>
      </c>
      <c r="D85" s="27">
        <f t="shared" si="45"/>
        <v>637</v>
      </c>
      <c r="E85" s="27">
        <f t="shared" si="45"/>
        <v>0</v>
      </c>
      <c r="F85" s="27">
        <f t="shared" si="45"/>
        <v>10</v>
      </c>
      <c r="G85" s="27">
        <f t="shared" si="45"/>
        <v>647</v>
      </c>
    </row>
    <row r="86" spans="1:9" s="88" customFormat="1" ht="14.25" x14ac:dyDescent="0.2">
      <c r="A86" s="98">
        <v>383</v>
      </c>
      <c r="B86" s="99" t="s">
        <v>107</v>
      </c>
      <c r="C86" s="21">
        <f>SUM(C87)</f>
        <v>637</v>
      </c>
      <c r="D86" s="21">
        <f>SUM(D87)</f>
        <v>637</v>
      </c>
      <c r="E86" s="21">
        <f>SUM(E87)</f>
        <v>0</v>
      </c>
      <c r="F86" s="21">
        <f>SUM(F87)</f>
        <v>10</v>
      </c>
      <c r="G86" s="21">
        <f>SUM(G87)</f>
        <v>647</v>
      </c>
    </row>
    <row r="87" spans="1:9" s="88" customFormat="1" ht="14.25" x14ac:dyDescent="0.2">
      <c r="A87" s="100">
        <v>3834</v>
      </c>
      <c r="B87" s="101" t="s">
        <v>108</v>
      </c>
      <c r="C87" s="24">
        <v>637</v>
      </c>
      <c r="D87" s="24">
        <v>637</v>
      </c>
      <c r="E87" s="24">
        <v>0</v>
      </c>
      <c r="F87" s="91">
        <v>10</v>
      </c>
      <c r="G87" s="114">
        <f t="shared" ref="G87" si="46">D87-E87+F87</f>
        <v>647</v>
      </c>
    </row>
    <row r="88" spans="1:9" s="88" customFormat="1" ht="14.25" x14ac:dyDescent="0.2">
      <c r="A88" s="94">
        <v>5011</v>
      </c>
      <c r="B88" s="95" t="s">
        <v>151</v>
      </c>
      <c r="C88" s="26">
        <f>C89</f>
        <v>0</v>
      </c>
      <c r="D88" s="26">
        <f t="shared" ref="D88:G90" si="47">D89</f>
        <v>0</v>
      </c>
      <c r="E88" s="26">
        <f t="shared" si="47"/>
        <v>0</v>
      </c>
      <c r="F88" s="26">
        <f t="shared" si="47"/>
        <v>20000</v>
      </c>
      <c r="G88" s="26">
        <f t="shared" si="47"/>
        <v>20000</v>
      </c>
    </row>
    <row r="89" spans="1:9" s="88" customFormat="1" ht="14.25" x14ac:dyDescent="0.2">
      <c r="A89" s="96">
        <v>32</v>
      </c>
      <c r="B89" s="97" t="s">
        <v>15</v>
      </c>
      <c r="C89" s="117">
        <f>C90</f>
        <v>0</v>
      </c>
      <c r="D89" s="117">
        <f t="shared" si="47"/>
        <v>0</v>
      </c>
      <c r="E89" s="117">
        <f t="shared" si="47"/>
        <v>0</v>
      </c>
      <c r="F89" s="117">
        <f t="shared" si="47"/>
        <v>20000</v>
      </c>
      <c r="G89" s="117">
        <f t="shared" si="47"/>
        <v>20000</v>
      </c>
    </row>
    <row r="90" spans="1:9" s="88" customFormat="1" ht="14.25" x14ac:dyDescent="0.2">
      <c r="A90" s="98">
        <v>323</v>
      </c>
      <c r="B90" s="99" t="s">
        <v>78</v>
      </c>
      <c r="C90" s="141">
        <f>C91</f>
        <v>0</v>
      </c>
      <c r="D90" s="141">
        <f t="shared" si="47"/>
        <v>0</v>
      </c>
      <c r="E90" s="141">
        <f t="shared" si="47"/>
        <v>0</v>
      </c>
      <c r="F90" s="141">
        <f t="shared" si="47"/>
        <v>20000</v>
      </c>
      <c r="G90" s="141">
        <f t="shared" si="47"/>
        <v>20000</v>
      </c>
    </row>
    <row r="91" spans="1:9" s="88" customFormat="1" ht="14.25" x14ac:dyDescent="0.2">
      <c r="A91" s="100">
        <v>3238</v>
      </c>
      <c r="B91" s="101" t="s">
        <v>99</v>
      </c>
      <c r="C91" s="24">
        <v>0</v>
      </c>
      <c r="D91" s="24">
        <v>0</v>
      </c>
      <c r="E91" s="24">
        <v>0</v>
      </c>
      <c r="F91" s="24">
        <v>20000</v>
      </c>
      <c r="G91" s="114">
        <f t="shared" ref="G91" si="48">D91-E91+F91</f>
        <v>20000</v>
      </c>
    </row>
    <row r="92" spans="1:9" s="88" customFormat="1" ht="14.25" x14ac:dyDescent="0.2">
      <c r="A92" s="94">
        <v>52</v>
      </c>
      <c r="B92" s="95" t="s">
        <v>117</v>
      </c>
      <c r="C92" s="26">
        <f>C93</f>
        <v>16100</v>
      </c>
      <c r="D92" s="26">
        <f t="shared" ref="D92:G92" si="49">D93</f>
        <v>16100</v>
      </c>
      <c r="E92" s="26">
        <f t="shared" si="49"/>
        <v>11200</v>
      </c>
      <c r="F92" s="26">
        <f t="shared" si="49"/>
        <v>100</v>
      </c>
      <c r="G92" s="26">
        <f t="shared" si="49"/>
        <v>5000</v>
      </c>
    </row>
    <row r="93" spans="1:9" s="88" customFormat="1" ht="14.25" x14ac:dyDescent="0.2">
      <c r="A93" s="96">
        <v>31</v>
      </c>
      <c r="B93" s="97" t="s">
        <v>8</v>
      </c>
      <c r="C93" s="27">
        <f>C94+C96</f>
        <v>16100</v>
      </c>
      <c r="D93" s="27">
        <f t="shared" ref="D93:G93" si="50">D94+D96</f>
        <v>16100</v>
      </c>
      <c r="E93" s="27">
        <f t="shared" si="50"/>
        <v>11200</v>
      </c>
      <c r="F93" s="27">
        <f t="shared" si="50"/>
        <v>100</v>
      </c>
      <c r="G93" s="27">
        <f t="shared" si="50"/>
        <v>5000</v>
      </c>
    </row>
    <row r="94" spans="1:9" s="88" customFormat="1" ht="14.25" x14ac:dyDescent="0.2">
      <c r="A94" s="98">
        <v>311</v>
      </c>
      <c r="B94" s="99" t="s">
        <v>72</v>
      </c>
      <c r="C94" s="25">
        <f>SUM(C95:C95)</f>
        <v>16100</v>
      </c>
      <c r="D94" s="25">
        <f>SUM(D95:D95)</f>
        <v>16100</v>
      </c>
      <c r="E94" s="25">
        <f>SUM(E95:E95)</f>
        <v>11200</v>
      </c>
      <c r="F94" s="25">
        <f t="shared" ref="F94:G94" si="51">SUM(F95:F95)</f>
        <v>0</v>
      </c>
      <c r="G94" s="25">
        <f t="shared" si="51"/>
        <v>4900</v>
      </c>
    </row>
    <row r="95" spans="1:9" s="88" customFormat="1" ht="14.25" x14ac:dyDescent="0.2">
      <c r="A95" s="100">
        <v>3111</v>
      </c>
      <c r="B95" s="101" t="s">
        <v>73</v>
      </c>
      <c r="C95" s="24">
        <v>16100</v>
      </c>
      <c r="D95" s="24">
        <v>16100</v>
      </c>
      <c r="E95" s="24">
        <v>11200</v>
      </c>
      <c r="F95" s="91">
        <v>0</v>
      </c>
      <c r="G95" s="114">
        <f t="shared" ref="G95:G105" si="52">D95-E95+F95</f>
        <v>4900</v>
      </c>
    </row>
    <row r="96" spans="1:9" s="88" customFormat="1" ht="14.25" x14ac:dyDescent="0.2">
      <c r="A96" s="98">
        <v>313</v>
      </c>
      <c r="B96" s="99" t="s">
        <v>74</v>
      </c>
      <c r="C96" s="119">
        <f t="shared" ref="C96:F96" si="53">SUM(C97)</f>
        <v>0</v>
      </c>
      <c r="D96" s="119">
        <f t="shared" si="53"/>
        <v>0</v>
      </c>
      <c r="E96" s="119">
        <f t="shared" si="53"/>
        <v>0</v>
      </c>
      <c r="F96" s="119">
        <f t="shared" si="53"/>
        <v>100</v>
      </c>
      <c r="G96" s="119">
        <f t="shared" si="52"/>
        <v>100</v>
      </c>
      <c r="I96" s="118"/>
    </row>
    <row r="97" spans="1:9" s="88" customFormat="1" ht="14.25" x14ac:dyDescent="0.2">
      <c r="A97" s="100">
        <v>3132</v>
      </c>
      <c r="B97" s="101" t="s">
        <v>75</v>
      </c>
      <c r="C97" s="114">
        <v>0</v>
      </c>
      <c r="D97" s="114">
        <v>0</v>
      </c>
      <c r="E97" s="114">
        <v>0</v>
      </c>
      <c r="F97" s="114">
        <v>100</v>
      </c>
      <c r="G97" s="114">
        <f t="shared" si="52"/>
        <v>100</v>
      </c>
      <c r="I97" s="118"/>
    </row>
    <row r="98" spans="1:9" s="88" customFormat="1" ht="14.25" x14ac:dyDescent="0.2">
      <c r="A98" s="94">
        <v>61</v>
      </c>
      <c r="B98" s="95" t="s">
        <v>141</v>
      </c>
      <c r="C98" s="120">
        <f>C99+C102</f>
        <v>0</v>
      </c>
      <c r="D98" s="120">
        <f t="shared" ref="D98:G98" si="54">D99+D102</f>
        <v>0</v>
      </c>
      <c r="E98" s="120">
        <f t="shared" si="54"/>
        <v>0</v>
      </c>
      <c r="F98" s="120">
        <f t="shared" si="54"/>
        <v>14400</v>
      </c>
      <c r="G98" s="120">
        <f t="shared" si="54"/>
        <v>14400</v>
      </c>
      <c r="I98" s="118"/>
    </row>
    <row r="99" spans="1:9" s="88" customFormat="1" ht="14.25" x14ac:dyDescent="0.2">
      <c r="A99" s="96">
        <v>32</v>
      </c>
      <c r="B99" s="97" t="s">
        <v>15</v>
      </c>
      <c r="C99" s="117">
        <f>C100</f>
        <v>0</v>
      </c>
      <c r="D99" s="117">
        <f t="shared" ref="D99:G100" si="55">D100</f>
        <v>0</v>
      </c>
      <c r="E99" s="117">
        <f t="shared" si="55"/>
        <v>0</v>
      </c>
      <c r="F99" s="117">
        <f t="shared" si="55"/>
        <v>2178</v>
      </c>
      <c r="G99" s="117">
        <f t="shared" si="55"/>
        <v>2178</v>
      </c>
      <c r="I99" s="118"/>
    </row>
    <row r="100" spans="1:9" s="88" customFormat="1" ht="14.25" x14ac:dyDescent="0.2">
      <c r="A100" s="98">
        <v>321</v>
      </c>
      <c r="B100" s="99" t="s">
        <v>89</v>
      </c>
      <c r="C100" s="119">
        <f>C101</f>
        <v>0</v>
      </c>
      <c r="D100" s="119">
        <f t="shared" si="55"/>
        <v>0</v>
      </c>
      <c r="E100" s="119">
        <f t="shared" si="55"/>
        <v>0</v>
      </c>
      <c r="F100" s="119">
        <f t="shared" si="55"/>
        <v>2178</v>
      </c>
      <c r="G100" s="119">
        <f t="shared" si="55"/>
        <v>2178</v>
      </c>
      <c r="I100" s="118"/>
    </row>
    <row r="101" spans="1:9" s="88" customFormat="1" ht="14.25" x14ac:dyDescent="0.2">
      <c r="A101" s="100">
        <v>3213</v>
      </c>
      <c r="B101" s="101" t="s">
        <v>91</v>
      </c>
      <c r="C101" s="114">
        <v>0</v>
      </c>
      <c r="D101" s="114">
        <v>0</v>
      </c>
      <c r="E101" s="114">
        <v>0</v>
      </c>
      <c r="F101" s="114">
        <v>2178</v>
      </c>
      <c r="G101" s="114">
        <f t="shared" si="52"/>
        <v>2178</v>
      </c>
      <c r="I101" s="118"/>
    </row>
    <row r="102" spans="1:9" s="88" customFormat="1" ht="14.25" x14ac:dyDescent="0.2">
      <c r="A102" s="96">
        <v>42</v>
      </c>
      <c r="B102" s="97" t="s">
        <v>47</v>
      </c>
      <c r="C102" s="121">
        <f>C104+C105</f>
        <v>0</v>
      </c>
      <c r="D102" s="121">
        <f t="shared" ref="D102:G102" si="56">D104+D105</f>
        <v>0</v>
      </c>
      <c r="E102" s="121">
        <f t="shared" si="56"/>
        <v>0</v>
      </c>
      <c r="F102" s="121">
        <f t="shared" si="56"/>
        <v>12222</v>
      </c>
      <c r="G102" s="121">
        <f t="shared" si="56"/>
        <v>12222</v>
      </c>
      <c r="I102" s="118"/>
    </row>
    <row r="103" spans="1:9" s="88" customFormat="1" ht="14.25" x14ac:dyDescent="0.2">
      <c r="A103" s="98">
        <v>422</v>
      </c>
      <c r="B103" s="99" t="s">
        <v>59</v>
      </c>
      <c r="C103" s="119">
        <f>SUM(C104:C105)</f>
        <v>0</v>
      </c>
      <c r="D103" s="119">
        <f>SUM(D104:D105)</f>
        <v>0</v>
      </c>
      <c r="E103" s="119">
        <f>SUM(E104:E105)</f>
        <v>0</v>
      </c>
      <c r="F103" s="119">
        <f>SUM(F104:F105)</f>
        <v>12222</v>
      </c>
      <c r="G103" s="119">
        <f t="shared" si="52"/>
        <v>12222</v>
      </c>
      <c r="I103" s="118"/>
    </row>
    <row r="104" spans="1:9" s="88" customFormat="1" ht="14.25" x14ac:dyDescent="0.2">
      <c r="A104" s="100">
        <v>4224</v>
      </c>
      <c r="B104" s="101" t="s">
        <v>60</v>
      </c>
      <c r="C104" s="114">
        <v>0</v>
      </c>
      <c r="D104" s="114">
        <v>0</v>
      </c>
      <c r="E104" s="114">
        <v>0</v>
      </c>
      <c r="F104" s="114">
        <v>6111</v>
      </c>
      <c r="G104" s="114">
        <f t="shared" si="52"/>
        <v>6111</v>
      </c>
      <c r="I104" s="118"/>
    </row>
    <row r="105" spans="1:9" s="88" customFormat="1" ht="14.25" x14ac:dyDescent="0.2">
      <c r="A105" s="100">
        <v>4227</v>
      </c>
      <c r="B105" s="101" t="s">
        <v>69</v>
      </c>
      <c r="C105" s="114">
        <v>0</v>
      </c>
      <c r="D105" s="114">
        <v>0</v>
      </c>
      <c r="E105" s="114">
        <v>0</v>
      </c>
      <c r="F105" s="114">
        <v>6111</v>
      </c>
      <c r="G105" s="114">
        <f t="shared" si="52"/>
        <v>6111</v>
      </c>
      <c r="I105" s="118"/>
    </row>
    <row r="106" spans="1:9" s="88" customFormat="1" ht="28.5" x14ac:dyDescent="0.2">
      <c r="A106" s="34">
        <v>71</v>
      </c>
      <c r="B106" s="95" t="s">
        <v>130</v>
      </c>
      <c r="C106" s="26">
        <f>C107+C110+C114</f>
        <v>1870</v>
      </c>
      <c r="D106" s="26">
        <f>D107+D110+D114</f>
        <v>1870</v>
      </c>
      <c r="E106" s="26">
        <f>E107+E110+E114</f>
        <v>0</v>
      </c>
      <c r="F106" s="26">
        <f t="shared" ref="F106:G106" si="57">F107+F110+F114</f>
        <v>81000</v>
      </c>
      <c r="G106" s="26">
        <f t="shared" si="57"/>
        <v>82870</v>
      </c>
    </row>
    <row r="107" spans="1:9" s="88" customFormat="1" ht="14.25" x14ac:dyDescent="0.2">
      <c r="A107" s="32">
        <v>38</v>
      </c>
      <c r="B107" s="33" t="s">
        <v>45</v>
      </c>
      <c r="C107" s="27">
        <f t="shared" ref="C107:G107" si="58">SUM(C108)</f>
        <v>358</v>
      </c>
      <c r="D107" s="27">
        <f t="shared" si="58"/>
        <v>358</v>
      </c>
      <c r="E107" s="27">
        <f t="shared" si="58"/>
        <v>0</v>
      </c>
      <c r="F107" s="27">
        <f t="shared" si="58"/>
        <v>0</v>
      </c>
      <c r="G107" s="27">
        <f t="shared" si="58"/>
        <v>358</v>
      </c>
    </row>
    <row r="108" spans="1:9" s="88" customFormat="1" ht="14.25" x14ac:dyDescent="0.2">
      <c r="A108" s="28">
        <v>383</v>
      </c>
      <c r="B108" s="29" t="s">
        <v>107</v>
      </c>
      <c r="C108" s="21">
        <f>C109</f>
        <v>358</v>
      </c>
      <c r="D108" s="21">
        <f>D109</f>
        <v>358</v>
      </c>
      <c r="E108" s="21">
        <f>E109</f>
        <v>0</v>
      </c>
      <c r="F108" s="21">
        <f t="shared" ref="F108:G108" si="59">F109</f>
        <v>0</v>
      </c>
      <c r="G108" s="21">
        <f t="shared" si="59"/>
        <v>358</v>
      </c>
    </row>
    <row r="109" spans="1:9" s="88" customFormat="1" ht="14.25" x14ac:dyDescent="0.2">
      <c r="A109" s="30">
        <v>3834</v>
      </c>
      <c r="B109" s="31" t="s">
        <v>108</v>
      </c>
      <c r="C109" s="24">
        <v>358</v>
      </c>
      <c r="D109" s="24">
        <v>358</v>
      </c>
      <c r="E109" s="24">
        <v>0</v>
      </c>
      <c r="F109" s="91">
        <v>0</v>
      </c>
      <c r="G109" s="114">
        <f t="shared" ref="G109" si="60">D109-E109+F109</f>
        <v>358</v>
      </c>
    </row>
    <row r="110" spans="1:9" s="88" customFormat="1" ht="14.25" x14ac:dyDescent="0.2">
      <c r="A110" s="96">
        <v>42</v>
      </c>
      <c r="B110" s="97" t="s">
        <v>47</v>
      </c>
      <c r="C110" s="35">
        <f>SUM(C111)</f>
        <v>1512</v>
      </c>
      <c r="D110" s="35">
        <f>SUM(D111)</f>
        <v>1512</v>
      </c>
      <c r="E110" s="35">
        <f>SUM(E111)</f>
        <v>0</v>
      </c>
      <c r="F110" s="35">
        <f t="shared" ref="F110:G110" si="61">SUM(F111)</f>
        <v>81000</v>
      </c>
      <c r="G110" s="35">
        <f t="shared" si="61"/>
        <v>82512</v>
      </c>
    </row>
    <row r="111" spans="1:9" s="88" customFormat="1" ht="14.25" x14ac:dyDescent="0.2">
      <c r="A111" s="28">
        <v>422</v>
      </c>
      <c r="B111" s="28" t="s">
        <v>59</v>
      </c>
      <c r="C111" s="36">
        <f>C112+C113</f>
        <v>1512</v>
      </c>
      <c r="D111" s="36">
        <f>D112+D113</f>
        <v>1512</v>
      </c>
      <c r="E111" s="36">
        <f>E112+E113</f>
        <v>0</v>
      </c>
      <c r="F111" s="36">
        <f t="shared" ref="F111:G111" si="62">F112+F113</f>
        <v>81000</v>
      </c>
      <c r="G111" s="36">
        <f t="shared" si="62"/>
        <v>82512</v>
      </c>
    </row>
    <row r="112" spans="1:9" s="88" customFormat="1" ht="14.25" x14ac:dyDescent="0.2">
      <c r="A112" s="30">
        <v>4221</v>
      </c>
      <c r="B112" s="31" t="s">
        <v>65</v>
      </c>
      <c r="C112" s="24">
        <v>1512</v>
      </c>
      <c r="D112" s="24">
        <v>1512</v>
      </c>
      <c r="E112" s="24">
        <v>0</v>
      </c>
      <c r="F112" s="91">
        <v>0</v>
      </c>
      <c r="G112" s="114">
        <f t="shared" ref="G112:G113" si="63">D112-E112+F112</f>
        <v>1512</v>
      </c>
    </row>
    <row r="113" spans="1:7" s="88" customFormat="1" ht="14.25" x14ac:dyDescent="0.2">
      <c r="A113" s="30">
        <v>4224</v>
      </c>
      <c r="B113" s="31" t="s">
        <v>60</v>
      </c>
      <c r="C113" s="24">
        <v>0</v>
      </c>
      <c r="D113" s="24">
        <v>0</v>
      </c>
      <c r="E113" s="24">
        <v>0</v>
      </c>
      <c r="F113" s="91">
        <v>81000</v>
      </c>
      <c r="G113" s="114">
        <f t="shared" si="63"/>
        <v>81000</v>
      </c>
    </row>
    <row r="114" spans="1:7" s="88" customFormat="1" ht="14.25" x14ac:dyDescent="0.2">
      <c r="A114" s="96">
        <v>45</v>
      </c>
      <c r="B114" s="96" t="s">
        <v>48</v>
      </c>
      <c r="C114" s="35">
        <f t="shared" ref="C114:G115" si="64">SUM(C115)</f>
        <v>0</v>
      </c>
      <c r="D114" s="35">
        <f t="shared" si="64"/>
        <v>0</v>
      </c>
      <c r="E114" s="35">
        <f t="shared" si="64"/>
        <v>0</v>
      </c>
      <c r="F114" s="35">
        <f t="shared" si="64"/>
        <v>0</v>
      </c>
      <c r="G114" s="35">
        <f t="shared" si="64"/>
        <v>0</v>
      </c>
    </row>
    <row r="115" spans="1:7" s="88" customFormat="1" ht="14.25" x14ac:dyDescent="0.2">
      <c r="A115" s="98">
        <v>451</v>
      </c>
      <c r="B115" s="98" t="s">
        <v>61</v>
      </c>
      <c r="C115" s="36">
        <f t="shared" si="64"/>
        <v>0</v>
      </c>
      <c r="D115" s="36">
        <f t="shared" si="64"/>
        <v>0</v>
      </c>
      <c r="E115" s="36">
        <f t="shared" si="64"/>
        <v>0</v>
      </c>
      <c r="F115" s="36">
        <f t="shared" si="64"/>
        <v>0</v>
      </c>
      <c r="G115" s="36">
        <f t="shared" si="64"/>
        <v>0</v>
      </c>
    </row>
    <row r="116" spans="1:7" s="88" customFormat="1" ht="33" customHeight="1" x14ac:dyDescent="0.2">
      <c r="A116" s="30">
        <v>4511</v>
      </c>
      <c r="B116" s="31" t="s">
        <v>61</v>
      </c>
      <c r="C116" s="24">
        <v>0</v>
      </c>
      <c r="D116" s="24">
        <v>0</v>
      </c>
      <c r="E116" s="24">
        <v>0</v>
      </c>
      <c r="F116" s="91">
        <v>0</v>
      </c>
      <c r="G116" s="114">
        <f t="shared" ref="G116" si="65">D116-E116+F116</f>
        <v>0</v>
      </c>
    </row>
    <row r="117" spans="1:7" s="88" customFormat="1" ht="14.25" x14ac:dyDescent="0.2">
      <c r="A117" s="92" t="s">
        <v>131</v>
      </c>
      <c r="B117" s="93" t="s">
        <v>132</v>
      </c>
      <c r="C117" s="37">
        <f>C118</f>
        <v>136897</v>
      </c>
      <c r="D117" s="37">
        <f>D118</f>
        <v>136897</v>
      </c>
      <c r="E117" s="37">
        <f>E118</f>
        <v>0</v>
      </c>
      <c r="F117" s="37">
        <f>F118</f>
        <v>403860</v>
      </c>
      <c r="G117" s="37">
        <f>G118</f>
        <v>540757</v>
      </c>
    </row>
    <row r="118" spans="1:7" s="88" customFormat="1" ht="14.25" x14ac:dyDescent="0.2">
      <c r="A118" s="94">
        <v>11</v>
      </c>
      <c r="B118" s="95" t="s">
        <v>58</v>
      </c>
      <c r="C118" s="26">
        <f t="shared" ref="C118:G118" si="66">C119</f>
        <v>136897</v>
      </c>
      <c r="D118" s="26">
        <f t="shared" si="66"/>
        <v>136897</v>
      </c>
      <c r="E118" s="26">
        <f t="shared" si="66"/>
        <v>0</v>
      </c>
      <c r="F118" s="26">
        <f t="shared" si="66"/>
        <v>403860</v>
      </c>
      <c r="G118" s="26">
        <f t="shared" si="66"/>
        <v>540757</v>
      </c>
    </row>
    <row r="119" spans="1:7" s="88" customFormat="1" ht="14.25" x14ac:dyDescent="0.2">
      <c r="A119" s="96">
        <v>32</v>
      </c>
      <c r="B119" s="97" t="s">
        <v>15</v>
      </c>
      <c r="C119" s="27">
        <f t="shared" ref="C119" si="67">C120+C122</f>
        <v>136897</v>
      </c>
      <c r="D119" s="27">
        <f t="shared" ref="D119" si="68">D120+D122</f>
        <v>136897</v>
      </c>
      <c r="E119" s="27">
        <f t="shared" ref="E119" si="69">E120+E122</f>
        <v>0</v>
      </c>
      <c r="F119" s="27">
        <f t="shared" ref="F119" si="70">F120+F122</f>
        <v>403860</v>
      </c>
      <c r="G119" s="27">
        <f>G120+G122</f>
        <v>540757</v>
      </c>
    </row>
    <row r="120" spans="1:7" s="88" customFormat="1" ht="28.5" x14ac:dyDescent="0.2">
      <c r="A120" s="98" t="s">
        <v>149</v>
      </c>
      <c r="B120" s="99" t="s">
        <v>127</v>
      </c>
      <c r="C120" s="36">
        <f t="shared" ref="C120:G120" si="71">C121</f>
        <v>0</v>
      </c>
      <c r="D120" s="36">
        <f t="shared" si="71"/>
        <v>0</v>
      </c>
      <c r="E120" s="36">
        <f t="shared" si="71"/>
        <v>0</v>
      </c>
      <c r="F120" s="36">
        <f t="shared" si="71"/>
        <v>403860</v>
      </c>
      <c r="G120" s="36">
        <f t="shared" si="71"/>
        <v>403860</v>
      </c>
    </row>
    <row r="121" spans="1:7" s="88" customFormat="1" ht="28.5" x14ac:dyDescent="0.2">
      <c r="A121" s="100" t="s">
        <v>140</v>
      </c>
      <c r="B121" s="101" t="s">
        <v>134</v>
      </c>
      <c r="C121" s="101">
        <v>0</v>
      </c>
      <c r="D121" s="101">
        <v>0</v>
      </c>
      <c r="E121" s="101">
        <v>0</v>
      </c>
      <c r="F121" s="114">
        <v>403860</v>
      </c>
      <c r="G121" s="114">
        <f t="shared" ref="G121" si="72">D121-E121+F121</f>
        <v>403860</v>
      </c>
    </row>
    <row r="122" spans="1:7" s="88" customFormat="1" ht="14.25" x14ac:dyDescent="0.2">
      <c r="A122" s="98">
        <v>329</v>
      </c>
      <c r="B122" s="99" t="s">
        <v>82</v>
      </c>
      <c r="C122" s="21">
        <f t="shared" ref="C122:G122" si="73">C123</f>
        <v>136897</v>
      </c>
      <c r="D122" s="21">
        <f t="shared" si="73"/>
        <v>136897</v>
      </c>
      <c r="E122" s="21">
        <f t="shared" si="73"/>
        <v>0</v>
      </c>
      <c r="F122" s="21">
        <f t="shared" si="73"/>
        <v>0</v>
      </c>
      <c r="G122" s="21">
        <f t="shared" si="73"/>
        <v>136897</v>
      </c>
    </row>
    <row r="123" spans="1:7" s="88" customFormat="1" ht="14.25" x14ac:dyDescent="0.2">
      <c r="A123" s="100">
        <v>3292</v>
      </c>
      <c r="B123" s="101" t="s">
        <v>100</v>
      </c>
      <c r="C123" s="24">
        <v>136897</v>
      </c>
      <c r="D123" s="24">
        <v>136897</v>
      </c>
      <c r="E123" s="24">
        <v>0</v>
      </c>
      <c r="F123" s="114"/>
      <c r="G123" s="114">
        <f t="shared" ref="G123" si="74">D123-E123+F123</f>
        <v>136897</v>
      </c>
    </row>
  </sheetData>
  <protectedRanges>
    <protectedRange algorithmName="SHA-512" hashValue="uaN0lfC8mVGhQ6Cvz6DJhj8rNJjNHnV1lGq16wl3t6oQqq9JgFKeKKTkS0LrYGZiw37XqpnUkY5OLQVcJi8RhA==" saltValue="k6o56Xnjd3Juw793VcA/Sw==" spinCount="100000" sqref="A9:B11 E11:F11 F10 A26:B31 H26:XFD31 A122:G123 A21:XFD25 G10:XFD11 F9:XFD9 A3:XFD8 H120:XFD122 G121 A106:XFD119 A32:XFD95 A12:XFD17" name="PAKRAC_1"/>
    <protectedRange algorithmName="SHA-512" hashValue="1rqFYEKxNaCYdEpWTmeNW0QiJ1P9d8FCfPRRLOzhzDb611ynPlBdRMoeJbQfW4FIudnw4915KtWbuUI01ZM8Gg==" saltValue="Wapz1kzEskewa8X+0Net/Q==" spinCount="100000" sqref="H123:XFD123" name="KNIN"/>
    <protectedRange algorithmName="SHA-512" hashValue="uaN0lfC8mVGhQ6Cvz6DJhj8rNJjNHnV1lGq16wl3t6oQqq9JgFKeKKTkS0LrYGZiw37XqpnUkY5OLQVcJi8RhA==" saltValue="k6o56Xnjd3Juw793VcA/Sw==" spinCount="100000" sqref="C9:D11" name="PAKRAC_2"/>
    <protectedRange algorithmName="SHA-512" hashValue="uaN0lfC8mVGhQ6Cvz6DJhj8rNJjNHnV1lGq16wl3t6oQqq9JgFKeKKTkS0LrYGZiw37XqpnUkY5OLQVcJi8RhA==" saltValue="k6o56Xnjd3Juw793VcA/Sw==" spinCount="100000" sqref="E9:E10" name="PAKRAC_3"/>
    <protectedRange algorithmName="SHA-512" hashValue="uaN0lfC8mVGhQ6Cvz6DJhj8rNJjNHnV1lGq16wl3t6oQqq9JgFKeKKTkS0LrYGZiw37XqpnUkY5OLQVcJi8RhA==" saltValue="k6o56Xnjd3Juw793VcA/Sw==" spinCount="100000" sqref="J18:XFD18 A18:H18" name="PAKRAC_4"/>
    <protectedRange algorithmName="SHA-512" hashValue="uaN0lfC8mVGhQ6Cvz6DJhj8rNJjNHnV1lGq16wl3t6oQqq9JgFKeKKTkS0LrYGZiw37XqpnUkY5OLQVcJi8RhA==" saltValue="k6o56Xnjd3Juw793VcA/Sw==" spinCount="100000" sqref="J19:XFD19 A19:H19" name="PAKRAC_5"/>
    <protectedRange algorithmName="SHA-512" hashValue="uaN0lfC8mVGhQ6Cvz6DJhj8rNJjNHnV1lGq16wl3t6oQqq9JgFKeKKTkS0LrYGZiw37XqpnUkY5OLQVcJi8RhA==" saltValue="k6o56Xnjd3Juw793VcA/Sw==" spinCount="100000" sqref="J20:XFD20 A20:H20" name="PAKRAC_6"/>
    <protectedRange algorithmName="SHA-512" hashValue="uaN0lfC8mVGhQ6Cvz6DJhj8rNJjNHnV1lGq16wl3t6oQqq9JgFKeKKTkS0LrYGZiw37XqpnUkY5OLQVcJi8RhA==" saltValue="k6o56Xnjd3Juw793VcA/Sw==" spinCount="100000" sqref="C26:G31" name="PAKRAC_7"/>
    <protectedRange algorithmName="SHA-512" hashValue="uaN0lfC8mVGhQ6Cvz6DJhj8rNJjNHnV1lGq16wl3t6oQqq9JgFKeKKTkS0LrYGZiw37XqpnUkY5OLQVcJi8RhA==" saltValue="k6o56Xnjd3Juw793VcA/Sw==" spinCount="100000" sqref="J96:XFD97 A96:H97" name="PAKRAC_8"/>
    <protectedRange algorithmName="SHA-512" hashValue="uaN0lfC8mVGhQ6Cvz6DJhj8rNJjNHnV1lGq16wl3t6oQqq9JgFKeKKTkS0LrYGZiw37XqpnUkY5OLQVcJi8RhA==" saltValue="k6o56Xnjd3Juw793VcA/Sw==" spinCount="100000" sqref="J98:XFD98 A98:H98" name="PAKRAC_9"/>
    <protectedRange algorithmName="SHA-512" hashValue="uaN0lfC8mVGhQ6Cvz6DJhj8rNJjNHnV1lGq16wl3t6oQqq9JgFKeKKTkS0LrYGZiw37XqpnUkY5OLQVcJi8RhA==" saltValue="k6o56Xnjd3Juw793VcA/Sw==" spinCount="100000" sqref="J99:XFD101 A99:H101" name="PAKRAC_10"/>
    <protectedRange algorithmName="SHA-512" hashValue="uaN0lfC8mVGhQ6Cvz6DJhj8rNJjNHnV1lGq16wl3t6oQqq9JgFKeKKTkS0LrYGZiw37XqpnUkY5OLQVcJi8RhA==" saltValue="k6o56Xnjd3Juw793VcA/Sw==" spinCount="100000" sqref="J102:XFD102 A102:H102" name="PAKRAC_11"/>
    <protectedRange algorithmName="SHA-512" hashValue="uaN0lfC8mVGhQ6Cvz6DJhj8rNJjNHnV1lGq16wl3t6oQqq9JgFKeKKTkS0LrYGZiw37XqpnUkY5OLQVcJi8RhA==" saltValue="k6o56Xnjd3Juw793VcA/Sw==" spinCount="100000" sqref="J103:XFD105 A103:H105" name="PAKRAC_12"/>
    <protectedRange algorithmName="SHA-512" hashValue="uaN0lfC8mVGhQ6Cvz6DJhj8rNJjNHnV1lGq16wl3t6oQqq9JgFKeKKTkS0LrYGZiw37XqpnUkY5OLQVcJi8RhA==" saltValue="k6o56Xnjd3Juw793VcA/Sw==" spinCount="100000" sqref="A121:F121 A120:G120" name="PAKRAC_14"/>
  </protectedRanges>
  <autoFilter ref="A2:F123" xr:uid="{5167799B-E153-4612-AC71-F60213500940}"/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SAŽETAK</vt:lpstr>
      <vt:lpstr> Račun prihoda i rashoda-ekonom</vt:lpstr>
      <vt:lpstr> Račun prihoda i rashoda-izvori</vt:lpstr>
      <vt:lpstr> Račun rashoda-funkcija</vt:lpstr>
      <vt:lpstr>Račun rashoda - poseban dio</vt:lpstr>
      <vt:lpstr>' Račun prihoda i rashoda-ekonom'!Podrucje_ispisa</vt:lpstr>
      <vt:lpstr>' Račun prihoda i rashoda-izvori'!Podrucje_ispisa</vt:lpstr>
      <vt:lpstr>' Račun rashoda-funkcija'!Podrucje_ispisa</vt:lpstr>
      <vt:lpstr>'Račun rashoda - poseban dio'!Podrucje_ispisa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fakture14</cp:lastModifiedBy>
  <cp:lastPrinted>2026-10-19T11:48:41Z</cp:lastPrinted>
  <dcterms:created xsi:type="dcterms:W3CDTF">2022-08-12T12:51:27Z</dcterms:created>
  <dcterms:modified xsi:type="dcterms:W3CDTF">2026-11-02T09:43:37Z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</Properties>
</file>