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EKO-PAKRAC\Users\izili\Documents\FINANCIJSKI PLAN\2026-2028\IZVJEŠTAJ O IZVRŠENJU FINANCIJSKOG PLANA DO 30.06.2026\ZA OBJAVU NA WEBU\"/>
    </mc:Choice>
  </mc:AlternateContent>
  <xr:revisionPtr revIDLastSave="0" documentId="13_ncr:1_{49040688-7929-4446-8948-DB6E05904742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SAŽETAK" sheetId="1" r:id="rId1"/>
    <sheet name=" Račun prihoda-ekonom" sheetId="3" r:id="rId2"/>
    <sheet name=" Račun rashoda-ekonom" sheetId="17" r:id="rId3"/>
    <sheet name=" Račun prihoda i rashoda-izvori" sheetId="9" r:id="rId4"/>
    <sheet name=" Račun rashoda-funkcija" sheetId="10" r:id="rId5"/>
    <sheet name="Račun rashoda - poseban dio" sheetId="15" r:id="rId6"/>
  </sheets>
  <externalReferences>
    <externalReference r:id="rId7"/>
  </externalReferences>
  <definedNames>
    <definedName name="_xlnm._FilterDatabase" localSheetId="5" hidden="1">'Račun rashoda - poseban dio'!#REF!</definedName>
    <definedName name="_xlnm.Print_Area" localSheetId="3">' Račun prihoda i rashoda-izvori'!$A$1:$G$30</definedName>
    <definedName name="_xlnm.Print_Area" localSheetId="1">' Račun prihoda-ekonom'!$B$1:$I$36</definedName>
    <definedName name="_xlnm.Print_Area" localSheetId="2">' Račun rashoda-ekonom'!$B$1:$I$83</definedName>
    <definedName name="_xlnm.Print_Area" localSheetId="4">' Račun rashoda-funkcija'!$A$1:$H$8</definedName>
    <definedName name="_xlnm.Print_Area" localSheetId="5">'Račun rashoda - poseban dio'!$A$1:$F$106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H36" i="3"/>
  <c r="H33" i="3"/>
  <c r="H31" i="3"/>
  <c r="H30" i="3"/>
  <c r="H27" i="3"/>
  <c r="H26" i="3"/>
  <c r="H24" i="3"/>
  <c r="H23" i="3"/>
  <c r="H20" i="3"/>
  <c r="H17" i="3"/>
  <c r="I13" i="3"/>
  <c r="I12" i="3" s="1"/>
  <c r="I17" i="3"/>
  <c r="I20" i="3"/>
  <c r="I22" i="3"/>
  <c r="I23" i="3"/>
  <c r="I24" i="3"/>
  <c r="I29" i="3"/>
  <c r="I33" i="3"/>
  <c r="I36" i="3"/>
  <c r="I83" i="17"/>
  <c r="G82" i="17"/>
  <c r="G81" i="17" s="1"/>
  <c r="F82" i="17"/>
  <c r="F81" i="17" s="1"/>
  <c r="E82" i="17"/>
  <c r="E81" i="17" s="1"/>
  <c r="D82" i="17"/>
  <c r="D81" i="17" s="1"/>
  <c r="I80" i="17"/>
  <c r="H80" i="17"/>
  <c r="G79" i="17"/>
  <c r="F79" i="17"/>
  <c r="E79" i="17"/>
  <c r="D79" i="17"/>
  <c r="G77" i="17"/>
  <c r="F77" i="17"/>
  <c r="E77" i="17"/>
  <c r="D77" i="17"/>
  <c r="I76" i="17"/>
  <c r="H76" i="17"/>
  <c r="H75" i="17"/>
  <c r="I74" i="17"/>
  <c r="H74" i="17"/>
  <c r="I73" i="17"/>
  <c r="H73" i="17"/>
  <c r="I72" i="17"/>
  <c r="H72" i="17"/>
  <c r="G71" i="17"/>
  <c r="F71" i="17"/>
  <c r="I71" i="17" s="1"/>
  <c r="E71" i="17"/>
  <c r="D71" i="17"/>
  <c r="I69" i="17"/>
  <c r="H69" i="17"/>
  <c r="G68" i="17"/>
  <c r="G67" i="17" s="1"/>
  <c r="F68" i="17"/>
  <c r="F67" i="17" s="1"/>
  <c r="E68" i="17"/>
  <c r="E67" i="17" s="1"/>
  <c r="D68" i="17"/>
  <c r="D67" i="17" s="1"/>
  <c r="I65" i="17"/>
  <c r="H65" i="17"/>
  <c r="G64" i="17"/>
  <c r="F64" i="17"/>
  <c r="F63" i="17" s="1"/>
  <c r="E64" i="17"/>
  <c r="E63" i="17" s="1"/>
  <c r="D64" i="17"/>
  <c r="D63" i="17" s="1"/>
  <c r="H62" i="17"/>
  <c r="I61" i="17"/>
  <c r="H61" i="17"/>
  <c r="I60" i="17"/>
  <c r="H60" i="17"/>
  <c r="G59" i="17"/>
  <c r="F59" i="17"/>
  <c r="E59" i="17"/>
  <c r="D59" i="17"/>
  <c r="I58" i="17"/>
  <c r="H58" i="17"/>
  <c r="G57" i="17"/>
  <c r="F57" i="17"/>
  <c r="F56" i="17" s="1"/>
  <c r="E57" i="17"/>
  <c r="E56" i="17" s="1"/>
  <c r="D57" i="17"/>
  <c r="I55" i="17"/>
  <c r="H55" i="17"/>
  <c r="I54" i="17"/>
  <c r="H54" i="17"/>
  <c r="I53" i="17"/>
  <c r="H53" i="17"/>
  <c r="I52" i="17"/>
  <c r="H52" i="17"/>
  <c r="I51" i="17"/>
  <c r="H51" i="17"/>
  <c r="I50" i="17"/>
  <c r="H50" i="17"/>
  <c r="I49" i="17"/>
  <c r="H49" i="17"/>
  <c r="G48" i="17"/>
  <c r="F48" i="17"/>
  <c r="E48" i="17"/>
  <c r="D48" i="17"/>
  <c r="I47" i="17"/>
  <c r="I46" i="17"/>
  <c r="G45" i="17"/>
  <c r="F45" i="17"/>
  <c r="E45" i="17"/>
  <c r="D45" i="17"/>
  <c r="I44" i="17"/>
  <c r="H44" i="17"/>
  <c r="I43" i="17"/>
  <c r="H43" i="17"/>
  <c r="I42" i="17"/>
  <c r="H42" i="17"/>
  <c r="I41" i="17"/>
  <c r="H41" i="17"/>
  <c r="I40" i="17"/>
  <c r="H40" i="17"/>
  <c r="I39" i="17"/>
  <c r="H39" i="17"/>
  <c r="I38" i="17"/>
  <c r="H38" i="17"/>
  <c r="I37" i="17"/>
  <c r="H37" i="17"/>
  <c r="I36" i="17"/>
  <c r="H36" i="17"/>
  <c r="G35" i="17"/>
  <c r="F35" i="17"/>
  <c r="E35" i="17"/>
  <c r="D35" i="17"/>
  <c r="I34" i="17"/>
  <c r="H34" i="17"/>
  <c r="I33" i="17"/>
  <c r="H33" i="17"/>
  <c r="I32" i="17"/>
  <c r="H32" i="17"/>
  <c r="I31" i="17"/>
  <c r="H31" i="17"/>
  <c r="I30" i="17"/>
  <c r="H30" i="17"/>
  <c r="I29" i="17"/>
  <c r="H29" i="17"/>
  <c r="G28" i="17"/>
  <c r="F28" i="17"/>
  <c r="E28" i="17"/>
  <c r="D28" i="17"/>
  <c r="I27" i="17"/>
  <c r="H27" i="17"/>
  <c r="I26" i="17"/>
  <c r="H26" i="17"/>
  <c r="I25" i="17"/>
  <c r="H25" i="17"/>
  <c r="I24" i="17"/>
  <c r="H24" i="17"/>
  <c r="G23" i="17"/>
  <c r="I23" i="17" s="1"/>
  <c r="F23" i="17"/>
  <c r="E23" i="17"/>
  <c r="D23" i="17"/>
  <c r="I21" i="17"/>
  <c r="H21" i="17"/>
  <c r="I20" i="17"/>
  <c r="H20" i="17"/>
  <c r="G19" i="17"/>
  <c r="F19" i="17"/>
  <c r="E19" i="17"/>
  <c r="D19" i="17"/>
  <c r="I18" i="17"/>
  <c r="H18" i="17"/>
  <c r="G17" i="17"/>
  <c r="F17" i="17"/>
  <c r="E17" i="17"/>
  <c r="E12" i="17" s="1"/>
  <c r="D17" i="17"/>
  <c r="H17" i="17" s="1"/>
  <c r="I16" i="17"/>
  <c r="H16" i="17"/>
  <c r="I15" i="17"/>
  <c r="H15" i="17"/>
  <c r="I14" i="17"/>
  <c r="H14" i="17"/>
  <c r="G13" i="17"/>
  <c r="F13" i="17"/>
  <c r="E13" i="17"/>
  <c r="D13" i="17"/>
  <c r="H8" i="10"/>
  <c r="G8" i="10"/>
  <c r="F7" i="10"/>
  <c r="E7" i="10"/>
  <c r="E6" i="10" s="1"/>
  <c r="D7" i="10"/>
  <c r="D6" i="10" s="1"/>
  <c r="C7" i="10"/>
  <c r="C6" i="10" s="1"/>
  <c r="F6" i="10"/>
  <c r="G30" i="9"/>
  <c r="F30" i="9"/>
  <c r="G29" i="9"/>
  <c r="F29" i="9"/>
  <c r="E29" i="9"/>
  <c r="D29" i="9"/>
  <c r="C29" i="9"/>
  <c r="B29" i="9"/>
  <c r="F28" i="9"/>
  <c r="F27" i="9"/>
  <c r="E27" i="9"/>
  <c r="D27" i="9"/>
  <c r="C27" i="9"/>
  <c r="B27" i="9"/>
  <c r="E25" i="9"/>
  <c r="D25" i="9"/>
  <c r="C25" i="9"/>
  <c r="B25" i="9"/>
  <c r="G24" i="9"/>
  <c r="F24" i="9"/>
  <c r="G23" i="9"/>
  <c r="F23" i="9"/>
  <c r="E23" i="9"/>
  <c r="D23" i="9"/>
  <c r="C23" i="9"/>
  <c r="B23" i="9"/>
  <c r="G22" i="9"/>
  <c r="F22" i="9"/>
  <c r="E21" i="9"/>
  <c r="G21" i="9" s="1"/>
  <c r="D21" i="9"/>
  <c r="C21" i="9"/>
  <c r="C18" i="9" s="1"/>
  <c r="B21" i="9"/>
  <c r="B18" i="9" s="1"/>
  <c r="G20" i="9"/>
  <c r="F20" i="9"/>
  <c r="E19" i="9"/>
  <c r="G19" i="9" s="1"/>
  <c r="D19" i="9"/>
  <c r="C19" i="9"/>
  <c r="B19" i="9"/>
  <c r="E18" i="9"/>
  <c r="G18" i="9" s="1"/>
  <c r="D18" i="9"/>
  <c r="G17" i="9"/>
  <c r="F17" i="9"/>
  <c r="G16" i="9"/>
  <c r="F16" i="9"/>
  <c r="E16" i="9"/>
  <c r="D16" i="9"/>
  <c r="C16" i="9"/>
  <c r="B16" i="9"/>
  <c r="F15" i="9"/>
  <c r="F14" i="9"/>
  <c r="E14" i="9"/>
  <c r="D14" i="9"/>
  <c r="C14" i="9"/>
  <c r="B14" i="9"/>
  <c r="E12" i="9"/>
  <c r="D12" i="9"/>
  <c r="C12" i="9"/>
  <c r="B12" i="9"/>
  <c r="G11" i="9"/>
  <c r="F11" i="9"/>
  <c r="G10" i="9"/>
  <c r="F10" i="9"/>
  <c r="E10" i="9"/>
  <c r="D10" i="9"/>
  <c r="C10" i="9"/>
  <c r="B10" i="9"/>
  <c r="G9" i="9"/>
  <c r="F9" i="9"/>
  <c r="E8" i="9"/>
  <c r="G8" i="9" s="1"/>
  <c r="D8" i="9"/>
  <c r="C8" i="9"/>
  <c r="C5" i="9" s="1"/>
  <c r="B8" i="9"/>
  <c r="B5" i="9" s="1"/>
  <c r="G7" i="9"/>
  <c r="F7" i="9"/>
  <c r="E6" i="9"/>
  <c r="G6" i="9" s="1"/>
  <c r="D6" i="9"/>
  <c r="C6" i="9"/>
  <c r="B6" i="9"/>
  <c r="E5" i="9"/>
  <c r="G5" i="9" s="1"/>
  <c r="D5" i="9"/>
  <c r="F106" i="15"/>
  <c r="E104" i="15"/>
  <c r="E103" i="15" s="1"/>
  <c r="D104" i="15"/>
  <c r="D103" i="15" s="1"/>
  <c r="D102" i="15" s="1"/>
  <c r="C104" i="15"/>
  <c r="C103" i="15" s="1"/>
  <c r="C102" i="15" s="1"/>
  <c r="E100" i="15"/>
  <c r="D100" i="15"/>
  <c r="C100" i="15"/>
  <c r="F98" i="15"/>
  <c r="E97" i="15"/>
  <c r="D97" i="15"/>
  <c r="C97" i="15"/>
  <c r="F96" i="15"/>
  <c r="E95" i="15"/>
  <c r="D95" i="15"/>
  <c r="C95" i="15"/>
  <c r="E87" i="15"/>
  <c r="D87" i="15"/>
  <c r="C87" i="15"/>
  <c r="E85" i="15"/>
  <c r="D85" i="15"/>
  <c r="C85" i="15"/>
  <c r="E82" i="15"/>
  <c r="D82" i="15"/>
  <c r="C82" i="15"/>
  <c r="E77" i="15"/>
  <c r="D77" i="15"/>
  <c r="C77" i="15"/>
  <c r="F75" i="15"/>
  <c r="E74" i="15"/>
  <c r="D74" i="15"/>
  <c r="C74" i="15"/>
  <c r="F72" i="15"/>
  <c r="F71" i="15"/>
  <c r="E69" i="15"/>
  <c r="D69" i="15"/>
  <c r="C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E40" i="15"/>
  <c r="D40" i="15"/>
  <c r="C40" i="15"/>
  <c r="F39" i="15"/>
  <c r="F38" i="15"/>
  <c r="F37" i="15"/>
  <c r="F36" i="15"/>
  <c r="F35" i="15"/>
  <c r="F34" i="15"/>
  <c r="E33" i="15"/>
  <c r="D33" i="15"/>
  <c r="C33" i="15"/>
  <c r="F31" i="15"/>
  <c r="F30" i="15"/>
  <c r="F28" i="15"/>
  <c r="F27" i="15"/>
  <c r="F26" i="15"/>
  <c r="E25" i="15"/>
  <c r="D25" i="15"/>
  <c r="C25" i="15"/>
  <c r="F24" i="15"/>
  <c r="E23" i="15"/>
  <c r="D23" i="15"/>
  <c r="C23" i="15"/>
  <c r="E21" i="15"/>
  <c r="D21" i="15"/>
  <c r="C21" i="15"/>
  <c r="F17" i="15"/>
  <c r="F16" i="15"/>
  <c r="F15" i="15"/>
  <c r="F14" i="15"/>
  <c r="E13" i="15"/>
  <c r="E12" i="15" s="1"/>
  <c r="D13" i="15"/>
  <c r="D12" i="15" s="1"/>
  <c r="D11" i="15" s="1"/>
  <c r="D10" i="15" s="1"/>
  <c r="C13" i="15"/>
  <c r="C12" i="15" s="1"/>
  <c r="C11" i="15" s="1"/>
  <c r="C10" i="15" s="1"/>
  <c r="E5" i="15"/>
  <c r="D5" i="15"/>
  <c r="C5" i="15"/>
  <c r="D13" i="3"/>
  <c r="D12" i="3" s="1"/>
  <c r="E13" i="3"/>
  <c r="E12" i="3" s="1"/>
  <c r="F13" i="3"/>
  <c r="G13" i="3"/>
  <c r="G12" i="3" s="1"/>
  <c r="G35" i="3"/>
  <c r="G34" i="3" s="1"/>
  <c r="I34" i="3" s="1"/>
  <c r="I30" i="3" s="1"/>
  <c r="F35" i="3"/>
  <c r="F34" i="3" s="1"/>
  <c r="E35" i="3"/>
  <c r="E34" i="3" s="1"/>
  <c r="D35" i="3"/>
  <c r="D34" i="3" s="1"/>
  <c r="G32" i="3"/>
  <c r="I32" i="3" s="1"/>
  <c r="I28" i="3" s="1"/>
  <c r="F32" i="3"/>
  <c r="E32" i="3"/>
  <c r="D32" i="3"/>
  <c r="H32" i="3" s="1"/>
  <c r="G29" i="3"/>
  <c r="H29" i="3" s="1"/>
  <c r="F29" i="3"/>
  <c r="E29" i="3"/>
  <c r="D29" i="3"/>
  <c r="G25" i="3"/>
  <c r="F25" i="3"/>
  <c r="E25" i="3"/>
  <c r="D25" i="3"/>
  <c r="H25" i="3" s="1"/>
  <c r="G22" i="3"/>
  <c r="F22" i="3"/>
  <c r="E22" i="3"/>
  <c r="D22" i="3"/>
  <c r="H22" i="3" s="1"/>
  <c r="G19" i="3"/>
  <c r="I19" i="3" s="1"/>
  <c r="F19" i="3"/>
  <c r="F18" i="3" s="1"/>
  <c r="E19" i="3"/>
  <c r="E18" i="3" s="1"/>
  <c r="D19" i="3"/>
  <c r="D18" i="3" s="1"/>
  <c r="G16" i="3"/>
  <c r="G15" i="3" s="1"/>
  <c r="H15" i="3" s="1"/>
  <c r="F16" i="3"/>
  <c r="F15" i="3" s="1"/>
  <c r="I15" i="3" s="1"/>
  <c r="E16" i="3"/>
  <c r="E15" i="3" s="1"/>
  <c r="D16" i="3"/>
  <c r="D15" i="3" s="1"/>
  <c r="F12" i="3"/>
  <c r="J21" i="1"/>
  <c r="J23" i="1" s="1"/>
  <c r="I21" i="1"/>
  <c r="I23" i="1" s="1"/>
  <c r="I26" i="1" s="1"/>
  <c r="H21" i="1"/>
  <c r="H23" i="1" s="1"/>
  <c r="H26" i="1" s="1"/>
  <c r="G21" i="1"/>
  <c r="G23" i="1" s="1"/>
  <c r="G26" i="1" s="1"/>
  <c r="J19" i="1"/>
  <c r="I19" i="1"/>
  <c r="H19" i="1"/>
  <c r="G19" i="1"/>
  <c r="J15" i="1"/>
  <c r="L15" i="1" s="1"/>
  <c r="I15" i="1"/>
  <c r="I16" i="1" s="1"/>
  <c r="H15" i="1"/>
  <c r="G15" i="1"/>
  <c r="L14" i="1"/>
  <c r="K14" i="1"/>
  <c r="L13" i="1"/>
  <c r="K13" i="1"/>
  <c r="I12" i="1"/>
  <c r="H12" i="1"/>
  <c r="H16" i="1" s="1"/>
  <c r="J11" i="1"/>
  <c r="L11" i="1" s="1"/>
  <c r="G11" i="1"/>
  <c r="G12" i="1" s="1"/>
  <c r="G16" i="1" s="1"/>
  <c r="L10" i="1"/>
  <c r="K10" i="1"/>
  <c r="L8" i="1"/>
  <c r="L19" i="1" s="1"/>
  <c r="K8" i="1"/>
  <c r="K19" i="1" s="1"/>
  <c r="F21" i="3" l="1"/>
  <c r="H16" i="3"/>
  <c r="H34" i="3"/>
  <c r="H35" i="3"/>
  <c r="I16" i="3"/>
  <c r="H19" i="3"/>
  <c r="I35" i="3"/>
  <c r="I31" i="3" s="1"/>
  <c r="E21" i="3"/>
  <c r="E11" i="3" s="1"/>
  <c r="E10" i="3" s="1"/>
  <c r="E70" i="17"/>
  <c r="E66" i="17" s="1"/>
  <c r="I79" i="17"/>
  <c r="H64" i="17"/>
  <c r="D56" i="17"/>
  <c r="I28" i="17"/>
  <c r="I81" i="17"/>
  <c r="H13" i="17"/>
  <c r="I17" i="17"/>
  <c r="I45" i="17"/>
  <c r="I13" i="17"/>
  <c r="I35" i="17"/>
  <c r="H48" i="17"/>
  <c r="G56" i="17"/>
  <c r="I56" i="17" s="1"/>
  <c r="F22" i="17"/>
  <c r="H35" i="17"/>
  <c r="I64" i="17"/>
  <c r="G70" i="17"/>
  <c r="G66" i="17" s="1"/>
  <c r="H79" i="17"/>
  <c r="G63" i="17"/>
  <c r="H63" i="17" s="1"/>
  <c r="D70" i="17"/>
  <c r="D66" i="17" s="1"/>
  <c r="I82" i="17"/>
  <c r="F12" i="17"/>
  <c r="H23" i="17"/>
  <c r="H57" i="17"/>
  <c r="H68" i="17"/>
  <c r="H28" i="17"/>
  <c r="I19" i="17"/>
  <c r="E22" i="17"/>
  <c r="E11" i="17" s="1"/>
  <c r="I57" i="17"/>
  <c r="D12" i="17"/>
  <c r="H59" i="17"/>
  <c r="H67" i="17"/>
  <c r="H71" i="17"/>
  <c r="I59" i="17"/>
  <c r="F70" i="17"/>
  <c r="F66" i="17" s="1"/>
  <c r="I27" i="1"/>
  <c r="D22" i="17"/>
  <c r="I48" i="17"/>
  <c r="I67" i="17"/>
  <c r="I68" i="17"/>
  <c r="G12" i="17"/>
  <c r="G22" i="17"/>
  <c r="H19" i="17"/>
  <c r="H7" i="10"/>
  <c r="H6" i="10"/>
  <c r="G6" i="10"/>
  <c r="G7" i="10"/>
  <c r="F5" i="9"/>
  <c r="F18" i="9"/>
  <c r="F19" i="9"/>
  <c r="F8" i="9"/>
  <c r="F21" i="9"/>
  <c r="F6" i="9"/>
  <c r="D84" i="15"/>
  <c r="D20" i="15"/>
  <c r="E76" i="15"/>
  <c r="F25" i="15"/>
  <c r="E32" i="15"/>
  <c r="D32" i="15"/>
  <c r="F32" i="15" s="1"/>
  <c r="C84" i="15"/>
  <c r="F97" i="15"/>
  <c r="F23" i="15"/>
  <c r="F33" i="15"/>
  <c r="D76" i="15"/>
  <c r="C32" i="15"/>
  <c r="F74" i="15"/>
  <c r="C20" i="15"/>
  <c r="F69" i="15"/>
  <c r="D94" i="15"/>
  <c r="E20" i="15"/>
  <c r="E84" i="15"/>
  <c r="E94" i="15"/>
  <c r="C76" i="15"/>
  <c r="C94" i="15"/>
  <c r="E102" i="15"/>
  <c r="F102" i="15" s="1"/>
  <c r="F103" i="15"/>
  <c r="E11" i="15"/>
  <c r="F12" i="15"/>
  <c r="F40" i="15"/>
  <c r="F95" i="15"/>
  <c r="F13" i="15"/>
  <c r="F104" i="15"/>
  <c r="E28" i="3"/>
  <c r="F28" i="3"/>
  <c r="F11" i="3" s="1"/>
  <c r="F10" i="3" s="1"/>
  <c r="D21" i="3"/>
  <c r="G28" i="3"/>
  <c r="D28" i="3"/>
  <c r="G21" i="3"/>
  <c r="G18" i="3"/>
  <c r="G27" i="1"/>
  <c r="J26" i="1"/>
  <c r="L23" i="1"/>
  <c r="K23" i="1"/>
  <c r="H27" i="1"/>
  <c r="K15" i="1"/>
  <c r="J12" i="1"/>
  <c r="K11" i="1"/>
  <c r="H18" i="3" l="1"/>
  <c r="I18" i="3"/>
  <c r="H21" i="3"/>
  <c r="I21" i="3"/>
  <c r="H28" i="3"/>
  <c r="D11" i="17"/>
  <c r="D10" i="17" s="1"/>
  <c r="H56" i="17"/>
  <c r="I63" i="17"/>
  <c r="E10" i="17"/>
  <c r="F11" i="17"/>
  <c r="F10" i="17" s="1"/>
  <c r="H70" i="17"/>
  <c r="I70" i="17"/>
  <c r="I12" i="17"/>
  <c r="H12" i="17"/>
  <c r="G11" i="17"/>
  <c r="H66" i="17"/>
  <c r="I66" i="17"/>
  <c r="I22" i="17"/>
  <c r="H22" i="17"/>
  <c r="F20" i="15"/>
  <c r="D19" i="15"/>
  <c r="D18" i="15" s="1"/>
  <c r="D9" i="15" s="1"/>
  <c r="D8" i="15" s="1"/>
  <c r="F94" i="15"/>
  <c r="C19" i="15"/>
  <c r="C18" i="15" s="1"/>
  <c r="C9" i="15" s="1"/>
  <c r="C8" i="15" s="1"/>
  <c r="E19" i="15"/>
  <c r="E18" i="15" s="1"/>
  <c r="E10" i="15"/>
  <c r="F11" i="15"/>
  <c r="D11" i="3"/>
  <c r="D10" i="3" s="1"/>
  <c r="G11" i="3"/>
  <c r="L26" i="1"/>
  <c r="K26" i="1"/>
  <c r="L12" i="1"/>
  <c r="K12" i="1"/>
  <c r="J16" i="1"/>
  <c r="G10" i="3" l="1"/>
  <c r="H10" i="3" s="1"/>
  <c r="I11" i="3"/>
  <c r="I10" i="3" s="1"/>
  <c r="H11" i="3"/>
  <c r="I11" i="17"/>
  <c r="H11" i="17"/>
  <c r="G10" i="17"/>
  <c r="F18" i="15"/>
  <c r="F19" i="15"/>
  <c r="E9" i="15"/>
  <c r="F10" i="15"/>
  <c r="J27" i="1"/>
  <c r="K27" i="1" s="1"/>
  <c r="L16" i="1"/>
  <c r="K16" i="1"/>
  <c r="I10" i="17" l="1"/>
  <c r="H10" i="17"/>
  <c r="E8" i="15"/>
  <c r="F9" i="15"/>
  <c r="F8" i="15" l="1"/>
</calcChain>
</file>

<file path=xl/sharedStrings.xml><?xml version="1.0" encoding="utf-8"?>
<sst xmlns="http://schemas.openxmlformats.org/spreadsheetml/2006/main" count="528" uniqueCount="276">
  <si>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</si>
  <si>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</si>
  <si>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</si>
  <si>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</si>
  <si>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</si>
  <si>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</si>
  <si>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</si>
  <si>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</si>
  <si>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</si>
  <si>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I. OPĆI DIO</t>
  </si>
  <si>
    <t>Materijalni rashodi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</si>
  <si>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</si>
  <si>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</si>
  <si>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</si>
  <si>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</si>
  <si>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</si>
  <si>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</si>
  <si>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</si>
  <si>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</si>
  <si>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</si>
  <si>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</si>
  <si>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</si>
  <si>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</si>
  <si>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PRIJENOS SREDSTAVA U SLJEDEĆE RAZDOBLJE</t>
  </si>
  <si>
    <t>UKUPNO RASHODI</t>
  </si>
  <si>
    <t>Prihodi od imovine</t>
  </si>
  <si>
    <t>Prihodi od upravnih i administrativnih pristojbi, pristojbi po posebnim propisima i naknada</t>
  </si>
  <si>
    <t>Prihodi iz nadležnog proračuna i od HZZO-a temeljem ugovornih obveza</t>
  </si>
  <si>
    <t>Kazne, upravne mjere i ostali prihodi</t>
  </si>
  <si>
    <t>Financijski rashodi</t>
  </si>
  <si>
    <t>Rashodi za nabavu proizvedene dugotrajne imovine</t>
  </si>
  <si>
    <t>Rashodi za dodatna ulaganja na nefinancijskoj imovini</t>
  </si>
  <si>
    <t>4 Prihodi za posebne namjene</t>
  </si>
  <si>
    <t>INVESTICIJE U ZDRAVSTVENU INFRASTRUKTURU</t>
  </si>
  <si>
    <t>K957002</t>
  </si>
  <si>
    <t>Opći prihodi i primici</t>
  </si>
  <si>
    <t>Postrojenja i oprema</t>
  </si>
  <si>
    <t>Medicinska i laboratorijska oprema</t>
  </si>
  <si>
    <t>Dodatna ulaganja na građevinskim objektima</t>
  </si>
  <si>
    <t>Ostali prihodi za posebne namjene</t>
  </si>
  <si>
    <t>Nematerijalna imovina</t>
  </si>
  <si>
    <t>Licence</t>
  </si>
  <si>
    <t>Uredska oprema i namještaj</t>
  </si>
  <si>
    <t>Oprema za održavanje i zaštitu</t>
  </si>
  <si>
    <t>Instrumenti, uređaji i strojevi</t>
  </si>
  <si>
    <t>Uređaji, strojevi i oprema za ostale namjene</t>
  </si>
  <si>
    <t>Nematerijalna proizvedena imovina</t>
  </si>
  <si>
    <t>Ulaganja u računalne programe</t>
  </si>
  <si>
    <t>Plaće (Bruto)</t>
  </si>
  <si>
    <t>Plaće za redovan rad</t>
  </si>
  <si>
    <t>Doprinosi na plaće</t>
  </si>
  <si>
    <t>Doprinosi za obvezno zdravstveno osiguranje</t>
  </si>
  <si>
    <t>Rashodi za materijal i energiju</t>
  </si>
  <si>
    <t>Rashodi za usluge</t>
  </si>
  <si>
    <t>Usluge promidžbe i informiranja</t>
  </si>
  <si>
    <t>Intelektualne i osobne usluge</t>
  </si>
  <si>
    <t>Ostale usluge</t>
  </si>
  <si>
    <t>Ostali nespomenuti rashodi poslovanja</t>
  </si>
  <si>
    <t>Reprezentacija</t>
  </si>
  <si>
    <t>SIGURNOST GRAĐANA I PRAVA NA ZDRAVSTVENE USLUGE</t>
  </si>
  <si>
    <t>A957001</t>
  </si>
  <si>
    <t>Materijal i sirovine</t>
  </si>
  <si>
    <t>Vlastiti prihodi</t>
  </si>
  <si>
    <t>Ostali rashodi za zaposlene</t>
  </si>
  <si>
    <t>Naknade troškova zaposlenima</t>
  </si>
  <si>
    <t>Službena putovanja</t>
  </si>
  <si>
    <t>Stručno usavršavanje zaposlenika</t>
  </si>
  <si>
    <t>Uredski materijal i ostali materijalni rashodi</t>
  </si>
  <si>
    <t>Energija</t>
  </si>
  <si>
    <t>Komunalne usluge</t>
  </si>
  <si>
    <t>Zakupnine i najamnine</t>
  </si>
  <si>
    <t>Zdravstvene i veterinarske usluge</t>
  </si>
  <si>
    <t>Računalne usluge</t>
  </si>
  <si>
    <t>Premije osiguranja</t>
  </si>
  <si>
    <t>Članarine i norme</t>
  </si>
  <si>
    <t>Pristojbe i naknade</t>
  </si>
  <si>
    <t>Troškovi sudskih postupaka</t>
  </si>
  <si>
    <t>Ostali financijski rashodi</t>
  </si>
  <si>
    <t>Bankarske usluge i usluge platnog prometa</t>
  </si>
  <si>
    <t>Zatezne kamate</t>
  </si>
  <si>
    <t>Kazne, penali i naknade štete</t>
  </si>
  <si>
    <t>Ugovorene kazne i ostale naknade šteta</t>
  </si>
  <si>
    <t>Plaće za posebne uvjete rada</t>
  </si>
  <si>
    <t>Doprinosi za obvezno osiguranje u slučaju nezaposlenosti</t>
  </si>
  <si>
    <t>Naknade za prijevoz, za rad na terenu i odvojeni život</t>
  </si>
  <si>
    <t>Ostale naknade troškova zaposlenima</t>
  </si>
  <si>
    <t>Naknade za rad predstavničkih i izvršnih tijela, povjerenstava i slično</t>
  </si>
  <si>
    <t>Ostale pomoći</t>
  </si>
  <si>
    <t>6 Donacije</t>
  </si>
  <si>
    <t>Opća županijska bolnica Pakrac i bolnica hrvatskih veterana</t>
  </si>
  <si>
    <t>OPĆA ŽUPANIJSKA BOLNICA PAKRAC I BOLNICA HRVATSKIH VETERANA - IZRAVNA KAPITALNA ULAGANJA</t>
  </si>
  <si>
    <t>ADMINISTRACIJA I UPRAVLJANJE (IZ EVIDENCIJSKIH PRIHODA)</t>
  </si>
  <si>
    <t>Materijal i dijelovi za tekuće i investicijsko održavanje</t>
  </si>
  <si>
    <t>Rashodi lijekova i potrošnog medicinskog materijala kod zdravstvenih ustanova</t>
  </si>
  <si>
    <t>Rashodi po osnovi otpisa lijekova i potrošnog medicinskog materijala</t>
  </si>
  <si>
    <t>Ostali nespomenuti financijski rashodi</t>
  </si>
  <si>
    <t>A957003</t>
  </si>
  <si>
    <t>Rashodi po osnovi utroška lijekova i potrošnog medicinskog materijala</t>
  </si>
  <si>
    <t>5 Ostale pomoći</t>
  </si>
  <si>
    <t>52 Ostale pomoći</t>
  </si>
  <si>
    <t/>
  </si>
  <si>
    <t>32481</t>
  </si>
  <si>
    <t>3602</t>
  </si>
  <si>
    <t>11</t>
  </si>
  <si>
    <t>4221</t>
  </si>
  <si>
    <t>4223</t>
  </si>
  <si>
    <t>4224</t>
  </si>
  <si>
    <t>3605</t>
  </si>
  <si>
    <t>31</t>
  </si>
  <si>
    <t>3111</t>
  </si>
  <si>
    <t>4123</t>
  </si>
  <si>
    <t>4227</t>
  </si>
  <si>
    <t>4231</t>
  </si>
  <si>
    <t>Prijevozna sredstva u cestovnom prometu</t>
  </si>
  <si>
    <t>4262</t>
  </si>
  <si>
    <t>43</t>
  </si>
  <si>
    <t>3113</t>
  </si>
  <si>
    <t>Plaće za prekovremeni rad</t>
  </si>
  <si>
    <t>3114</t>
  </si>
  <si>
    <t>3121</t>
  </si>
  <si>
    <t>3132</t>
  </si>
  <si>
    <t>3133</t>
  </si>
  <si>
    <t>3211</t>
  </si>
  <si>
    <t>3212</t>
  </si>
  <si>
    <t>3213</t>
  </si>
  <si>
    <t>3214</t>
  </si>
  <si>
    <t>3221</t>
  </si>
  <si>
    <t>3222</t>
  </si>
  <si>
    <t>3223</t>
  </si>
  <si>
    <t>3224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</si>
  <si>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</si>
  <si>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</si>
  <si>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</si>
  <si>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</si>
  <si>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</si>
  <si>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</si>
  <si>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</si>
  <si>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</si>
  <si>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3233</t>
  </si>
  <si>
    <t>3234</t>
  </si>
  <si>
    <t>3235</t>
  </si>
  <si>
    <t>3236</t>
  </si>
  <si>
    <t>3237</t>
  </si>
  <si>
    <t>3238</t>
  </si>
  <si>
    <t>3239</t>
  </si>
  <si>
    <t>3251</t>
  </si>
  <si>
    <t>3291</t>
  </si>
  <si>
    <t>3292</t>
  </si>
  <si>
    <t>3294</t>
  </si>
  <si>
    <t>3295</t>
  </si>
  <si>
    <t>3296</t>
  </si>
  <si>
    <t>3299</t>
  </si>
  <si>
    <t>3423</t>
  </si>
  <si>
    <t>Kamate za primljene kredite i zajmove od kreditnih i ostalih financijskih institucija izvan javnog sektora</t>
  </si>
  <si>
    <t>3431</t>
  </si>
  <si>
    <t>3433</t>
  </si>
  <si>
    <t>3434</t>
  </si>
  <si>
    <t>3834</t>
  </si>
  <si>
    <t>52</t>
  </si>
  <si>
    <t>61</t>
  </si>
  <si>
    <t>Donacije</t>
  </si>
  <si>
    <t>4225</t>
  </si>
  <si>
    <t>Instrumenti i uređaji</t>
  </si>
  <si>
    <t>71</t>
  </si>
  <si>
    <t>ADMINISTRACIJA I UPRAVLJANJE</t>
  </si>
  <si>
    <t>SAŽETAK  RAČUNA PRIHODA I RASHODA I RAČUNA FINANCIRANJA</t>
  </si>
  <si>
    <t>SAŽETAK RAČUNA PRIHODA I RASHODA</t>
  </si>
  <si>
    <t xml:space="preserve">
OSTVARENJE/IZVRŠENJE 
01.2025. - 06.2025.</t>
  </si>
  <si>
    <t xml:space="preserve">
IZVORNI PLAN ILI REBALANS 
2026.</t>
  </si>
  <si>
    <t xml:space="preserve">
TEKUĆI PLAN 
2026.</t>
  </si>
  <si>
    <t xml:space="preserve">
OSTVARENJE/IZVRŠENJE 
01.2026. - 06.2026.</t>
  </si>
  <si>
    <t>6=5/2*100</t>
  </si>
  <si>
    <t>7=5/4*100</t>
  </si>
  <si>
    <t>SAŽETAK RAČUNA FINANCIRANJA</t>
  </si>
  <si>
    <t>-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</si>
  <si>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</si>
  <si>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</si>
  <si>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</si>
  <si>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</si>
  <si>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OSTVARENJE/IZVRŠENJE 
01.2025. - 06.2025.</t>
  </si>
  <si>
    <t>IZVORNI PLAN ILI REBALANS 
2026.</t>
  </si>
  <si>
    <t>TEKUĆI PLAN 
2026.</t>
  </si>
  <si>
    <t>OSTVARENJE/IZVRŠENJE 
01.2026. - 06.2026.</t>
  </si>
  <si>
    <t>Indeks
(5)/(4)</t>
  </si>
  <si>
    <t>PRIHODI</t>
  </si>
  <si>
    <t>6</t>
  </si>
  <si>
    <t>Pomoći iz inozemstva i od subjekta unutar općeg proračuna</t>
  </si>
  <si>
    <t>Pomoći od izvanproračunskih korisnika</t>
  </si>
  <si>
    <t>Tekuće pomoći od HZMO-a, HZZ-a i HZZO-a</t>
  </si>
  <si>
    <t>64</t>
  </si>
  <si>
    <t>641</t>
  </si>
  <si>
    <t>Prihodi od financijske imovine</t>
  </si>
  <si>
    <t>6413</t>
  </si>
  <si>
    <t>Kamate na oročena sredstva i depozite po viđenju</t>
  </si>
  <si>
    <t>65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</si>
  <si>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</si>
  <si>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</si>
  <si>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</si>
  <si>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</si>
  <si>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</si>
  <si>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</si>
  <si>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</si>
  <si>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</si>
  <si>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</si>
  <si>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</si>
  <si>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</si>
  <si>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</si>
  <si>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</si>
  <si>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</si>
  <si>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Tekuće donacije trgovačkih duštava</t>
  </si>
  <si>
    <t>6632</t>
  </si>
  <si>
    <t>Kapitalne donacije</t>
  </si>
  <si>
    <t>67</t>
  </si>
  <si>
    <t>Prihodi iz proračuna</t>
  </si>
  <si>
    <t>Prihodi iz nadležnog proračuna za financiranje rashoda</t>
  </si>
  <si>
    <t>673</t>
  </si>
  <si>
    <t>Prihodi od HZZO-a na temelju ugovornih obveza</t>
  </si>
  <si>
    <t>6731</t>
  </si>
  <si>
    <t>68</t>
  </si>
  <si>
    <t>683</t>
  </si>
  <si>
    <t>Ostali prihodi</t>
  </si>
  <si>
    <t>6831</t>
  </si>
  <si>
    <t>INDEKS
(5)/(4)</t>
  </si>
  <si>
    <t>II. POSEBNI DIO</t>
  </si>
  <si>
    <t>IZVJEŠTAJ PO PROGRAMSKOJ KLASIFIKACIJI</t>
  </si>
  <si>
    <t>INDEKS
(4)/(3)</t>
  </si>
  <si>
    <t>Izvorni plan ili Rebalans 
2026.</t>
  </si>
  <si>
    <t>Tekući plan 
2026.</t>
  </si>
  <si>
    <t>Ostvarenje/Izvršenje 
01.2026. - 06.2026.</t>
  </si>
  <si>
    <t>36</t>
  </si>
  <si>
    <t>ZAŠTITA ZDRAVLJA</t>
  </si>
  <si>
    <t>42</t>
  </si>
  <si>
    <t>45</t>
  </si>
  <si>
    <t>41</t>
  </si>
  <si>
    <t>32</t>
  </si>
  <si>
    <t>34</t>
  </si>
  <si>
    <t>38</t>
  </si>
  <si>
    <t>Rashodi za donacije, kazne, naknade šteta i kapitalne pomoći</t>
  </si>
  <si>
    <t>Prihodi od nefin. imovine i nadoknade štete s osnova osig.</t>
  </si>
  <si>
    <t>IZVJEŠTAJ O PRIHODIMA I RASHODIMA PREMA IZVORIMA FINANCIRANJA</t>
  </si>
  <si>
    <t>OSTVARENJE/IZVRŠENJE
01.2025. - 06.2025.</t>
  </si>
  <si>
    <t>TEKUĆI PLAN
2026.</t>
  </si>
  <si>
    <t>OSTVARENJE/IZVRŠENJE
01.2026. - 06.2026.</t>
  </si>
  <si>
    <t>INDEKS
(5)/(2)</t>
  </si>
  <si>
    <t>43 Ostali prihodi za posebne namjene</t>
  </si>
  <si>
    <t>61 Donacije</t>
  </si>
  <si>
    <t>7 Prihodi od nefin. imovine i nadoknade štete s osnova osig.</t>
  </si>
  <si>
    <t>71 Prihodi od nefin. imovine i nadoknade štete s osnova osig</t>
  </si>
  <si>
    <t>RASHODI</t>
  </si>
  <si>
    <t>5 Pomoći</t>
  </si>
  <si>
    <t>UKUPNI RASHODI</t>
  </si>
  <si>
    <t>3</t>
  </si>
  <si>
    <t>311</t>
  </si>
  <si>
    <t>312</t>
  </si>
  <si>
    <t>313</t>
  </si>
  <si>
    <t>321</t>
  </si>
  <si>
    <t>322</t>
  </si>
  <si>
    <t>323</t>
  </si>
  <si>
    <t>325</t>
  </si>
  <si>
    <t>329</t>
  </si>
  <si>
    <t>342</t>
  </si>
  <si>
    <t>Kamate za primljene kredite i zajmove</t>
  </si>
  <si>
    <t>343</t>
  </si>
  <si>
    <t>383</t>
  </si>
  <si>
    <t>4</t>
  </si>
  <si>
    <t>412</t>
  </si>
  <si>
    <t>422</t>
  </si>
  <si>
    <t>423</t>
  </si>
  <si>
    <t>Prijevozna sredstva</t>
  </si>
  <si>
    <t>426</t>
  </si>
  <si>
    <t>IZVJEŠTAJ O RASHODIMA PREMA FUNKCIJSKOJ KLASIFIKACIJI</t>
  </si>
  <si>
    <t>07</t>
  </si>
  <si>
    <t>Zdravstvo</t>
  </si>
  <si>
    <t>073</t>
  </si>
  <si>
    <t>Bolničke službe</t>
  </si>
  <si>
    <t>IZVRŠENJE FINANCIJSKOG PLANA PRORAČUNSKOG KORISNIKA DRŽAVNOG PRORAČUNA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</si>
</sst>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</font>
    <font>
      <b/>
      <sz val="14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8" fillId="3" borderId="3" applyNumberFormat="0" applyProtection="0">
      <alignment horizontal="left" vertical="center" indent="1" justifyLastLine="1"/>
    </xf>
    <xf numFmtId="0" fontId="8" fillId="4" borderId="3" applyNumberFormat="0" applyProtection="0">
      <alignment horizontal="left" vertical="center" indent="1" justifyLastLine="1"/>
    </xf>
    <xf numFmtId="0" fontId="8" fillId="5" borderId="3" applyNumberFormat="0" applyProtection="0">
      <alignment horizontal="left" vertical="center" indent="1" justifyLastLine="1"/>
    </xf>
    <xf numFmtId="4" fontId="8" fillId="6" borderId="3" applyNumberFormat="0" applyProtection="0">
      <alignment vertical="center"/>
    </xf>
    <xf numFmtId="4" fontId="8" fillId="0" borderId="3" applyNumberFormat="0" applyProtection="0">
      <alignment horizontal="right" vertical="center"/>
    </xf>
    <xf numFmtId="0" fontId="8" fillId="3" borderId="3" applyNumberFormat="0" applyProtection="0">
      <alignment horizontal="left" vertical="center" indent="1" justifyLastLine="1"/>
    </xf>
    <xf numFmtId="4" fontId="8" fillId="6" borderId="3" applyNumberFormat="0" applyProtection="0">
      <alignment vertical="center"/>
    </xf>
    <xf numFmtId="4" fontId="8" fillId="0" borderId="3" applyNumberFormat="0" applyProtection="0">
      <alignment horizontal="right" vertical="center"/>
    </xf>
    <xf numFmtId="0" fontId="10" fillId="0" borderId="0"/>
    <xf numFmtId="0" fontId="8" fillId="5" borderId="3" applyNumberFormat="0" applyProtection="0">
      <alignment horizontal="left" vertical="center" indent="1" justifyLastLine="1"/>
    </xf>
    <xf numFmtId="4" fontId="8" fillId="7" borderId="3" applyNumberFormat="0" applyProtection="0">
      <alignment horizontal="left" vertical="center" indent="1" justifyLastLine="1"/>
    </xf>
    <xf numFmtId="4" fontId="8" fillId="7" borderId="3" applyNumberFormat="0" applyProtection="0">
      <alignment horizontal="left" vertical="center" indent="1" justifyLastLine="1"/>
    </xf>
    <xf numFmtId="0" fontId="11" fillId="8" borderId="5" applyNumberFormat="0" applyProtection="0">
      <alignment horizontal="left" vertical="center" indent="1"/>
    </xf>
    <xf numFmtId="0" fontId="12" fillId="0" borderId="0"/>
    <xf numFmtId="0" fontId="11" fillId="11" borderId="8" applyNumberFormat="0" applyProtection="0">
      <alignment horizontal="left" vertical="center" indent="1"/>
    </xf>
    <xf numFmtId="0" fontId="24" fillId="4" borderId="8" applyNumberFormat="0" applyProtection="0">
      <alignment horizontal="center" vertical="center"/>
    </xf>
    <xf numFmtId="0" fontId="22" fillId="0" borderId="8" applyNumberFormat="0" applyProtection="0">
      <alignment horizontal="left" vertical="center" wrapText="1" justifyLastLine="1"/>
    </xf>
    <xf numFmtId="4" fontId="23" fillId="10" borderId="8" applyNumberFormat="0" applyProtection="0">
      <alignment horizontal="left" vertical="center" indent="1"/>
    </xf>
  </cellStyleXfs>
  <cellXfs count="1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quotePrefix="1" applyFont="1" applyAlignment="1">
      <alignment horizontal="left" wrapText="1"/>
    </xf>
    <xf numFmtId="0" fontId="5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14" applyFont="1" applyAlignment="1">
      <alignment horizontal="center" vertical="center" wrapText="1"/>
    </xf>
    <xf numFmtId="0" fontId="1" fillId="0" borderId="0" xfId="14" applyFont="1" applyAlignment="1">
      <alignment horizontal="center" vertical="center" wrapText="1"/>
    </xf>
    <xf numFmtId="4" fontId="1" fillId="0" borderId="0" xfId="14" applyNumberFormat="1" applyFont="1" applyAlignment="1">
      <alignment horizontal="center" vertical="center" wrapText="1"/>
    </xf>
    <xf numFmtId="3" fontId="1" fillId="0" borderId="0" xfId="14" applyNumberFormat="1" applyFont="1" applyAlignment="1">
      <alignment horizontal="center" vertical="center" wrapText="1"/>
    </xf>
    <xf numFmtId="4" fontId="3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horizontal="center" vertical="center" wrapText="1"/>
    </xf>
    <xf numFmtId="4" fontId="14" fillId="0" borderId="2" xfId="14" applyNumberFormat="1" applyFont="1" applyBorder="1" applyAlignment="1">
      <alignment horizontal="center" vertical="center" wrapText="1"/>
    </xf>
    <xf numFmtId="3" fontId="13" fillId="0" borderId="2" xfId="14" applyNumberFormat="1" applyFont="1" applyBorder="1" applyAlignment="1">
      <alignment horizontal="center" vertical="center"/>
    </xf>
    <xf numFmtId="4" fontId="1" fillId="0" borderId="2" xfId="14" applyNumberFormat="1" applyFont="1" applyBorder="1" applyAlignment="1">
      <alignment horizontal="center" vertical="center" wrapText="1"/>
    </xf>
    <xf numFmtId="4" fontId="15" fillId="0" borderId="2" xfId="14" applyNumberFormat="1" applyFont="1" applyBorder="1" applyAlignment="1">
      <alignment horizontal="right" vertical="center"/>
    </xf>
    <xf numFmtId="4" fontId="16" fillId="0" borderId="1" xfId="14" quotePrefix="1" applyNumberFormat="1" applyFont="1" applyBorder="1" applyAlignment="1">
      <alignment horizontal="center" vertical="center" wrapText="1"/>
    </xf>
    <xf numFmtId="3" fontId="17" fillId="2" borderId="1" xfId="14" applyNumberFormat="1" applyFont="1" applyFill="1" applyBorder="1" applyAlignment="1">
      <alignment horizontal="center" vertical="center" wrapText="1"/>
    </xf>
    <xf numFmtId="4" fontId="17" fillId="2" borderId="1" xfId="14" applyNumberFormat="1" applyFont="1" applyFill="1" applyBorder="1" applyAlignment="1">
      <alignment horizontal="center" vertical="center" wrapText="1"/>
    </xf>
    <xf numFmtId="4" fontId="6" fillId="0" borderId="1" xfId="14" applyNumberFormat="1" applyFont="1" applyBorder="1" applyAlignment="1">
      <alignment vertical="center" wrapText="1"/>
    </xf>
    <xf numFmtId="3" fontId="6" fillId="0" borderId="1" xfId="14" applyNumberFormat="1" applyFont="1" applyBorder="1" applyAlignment="1">
      <alignment vertical="center" wrapText="1"/>
    </xf>
    <xf numFmtId="4" fontId="6" fillId="0" borderId="1" xfId="14" applyNumberFormat="1" applyFont="1" applyBorder="1" applyAlignment="1">
      <alignment horizontal="right" vertical="center" wrapText="1"/>
    </xf>
    <xf numFmtId="4" fontId="16" fillId="0" borderId="1" xfId="14" applyNumberFormat="1" applyFont="1" applyBorder="1" applyAlignment="1">
      <alignment horizontal="right"/>
    </xf>
    <xf numFmtId="0" fontId="18" fillId="0" borderId="0" xfId="14" applyFont="1" applyAlignment="1">
      <alignment horizontal="center" vertical="center" wrapText="1"/>
    </xf>
    <xf numFmtId="4" fontId="18" fillId="0" borderId="0" xfId="14" applyNumberFormat="1" applyFont="1" applyAlignment="1">
      <alignment horizontal="center" vertical="center" wrapText="1"/>
    </xf>
    <xf numFmtId="3" fontId="18" fillId="0" borderId="0" xfId="14" applyNumberFormat="1" applyFont="1" applyAlignment="1">
      <alignment horizontal="center" vertical="center" wrapText="1"/>
    </xf>
    <xf numFmtId="4" fontId="2" fillId="0" borderId="0" xfId="14" applyNumberFormat="1" applyFont="1"/>
    <xf numFmtId="4" fontId="16" fillId="0" borderId="1" xfId="14" applyNumberFormat="1" applyFont="1" applyBorder="1" applyAlignment="1">
      <alignment horizontal="right" vertical="center"/>
    </xf>
    <xf numFmtId="3" fontId="19" fillId="9" borderId="6" xfId="0" applyNumberFormat="1" applyFont="1" applyFill="1" applyBorder="1" applyAlignment="1">
      <alignment horizontal="center" vertical="center" wrapText="1" justifyLastLine="1"/>
    </xf>
    <xf numFmtId="4" fontId="19" fillId="9" borderId="9" xfId="11" applyNumberFormat="1" applyFont="1" applyFill="1" applyBorder="1" applyAlignment="1">
      <alignment horizontal="center" vertical="center" wrapText="1" justifyLastLine="1"/>
    </xf>
    <xf numFmtId="3" fontId="20" fillId="9" borderId="6" xfId="0" applyNumberFormat="1" applyFont="1" applyFill="1" applyBorder="1" applyAlignment="1">
      <alignment horizontal="center" vertical="center" wrapText="1" justifyLastLine="1"/>
    </xf>
    <xf numFmtId="1" fontId="20" fillId="9" borderId="6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22" fillId="0" borderId="0" xfId="0" applyNumberFormat="1" applyFont="1" applyAlignment="1">
      <alignment vertical="top" wrapText="1" justifyLastLine="1"/>
    </xf>
    <xf numFmtId="4" fontId="16" fillId="0" borderId="0" xfId="4" applyNumberFormat="1" applyFont="1" applyFill="1" applyBorder="1">
      <alignment vertical="center"/>
    </xf>
    <xf numFmtId="0" fontId="11" fillId="0" borderId="0" xfId="15" quotePrefix="1" applyFill="1" applyBorder="1" applyAlignment="1">
      <alignment horizontal="left" vertical="center" wrapText="1" indent="1"/>
    </xf>
    <xf numFmtId="0" fontId="22" fillId="0" borderId="0" xfId="17" quotePrefix="1" applyBorder="1" applyAlignment="1">
      <alignment horizontal="left" vertical="center" wrapText="1" indent="2" justifyLastLine="1"/>
    </xf>
    <xf numFmtId="4" fontId="8" fillId="0" borderId="0" xfId="4" applyNumberFormat="1" applyFill="1" applyBorder="1">
      <alignment vertical="center"/>
    </xf>
    <xf numFmtId="4" fontId="11" fillId="0" borderId="0" xfId="4" applyNumberFormat="1" applyFont="1" applyFill="1" applyBorder="1">
      <alignment vertical="center"/>
    </xf>
    <xf numFmtId="0" fontId="22" fillId="0" borderId="0" xfId="1" quotePrefix="1" applyFont="1" applyFill="1" applyBorder="1" applyAlignment="1">
      <alignment horizontal="left" vertical="center" wrapText="1" indent="3"/>
    </xf>
    <xf numFmtId="0" fontId="22" fillId="0" borderId="0" xfId="1" quotePrefix="1" applyFont="1" applyFill="1" applyBorder="1" applyAlignment="1">
      <alignment horizontal="left" vertical="center" wrapText="1"/>
    </xf>
    <xf numFmtId="4" fontId="26" fillId="0" borderId="0" xfId="5" applyNumberFormat="1" applyFont="1" applyBorder="1">
      <alignment horizontal="right" vertical="center"/>
    </xf>
    <xf numFmtId="4" fontId="22" fillId="0" borderId="0" xfId="5" applyNumberFormat="1" applyFont="1" applyBorder="1">
      <alignment horizontal="right" vertical="center"/>
    </xf>
    <xf numFmtId="4" fontId="8" fillId="0" borderId="0" xfId="5" applyNumberFormat="1" applyBorder="1">
      <alignment horizontal="right" vertical="center"/>
    </xf>
    <xf numFmtId="4" fontId="27" fillId="0" borderId="0" xfId="5" applyNumberFormat="1" applyFont="1" applyBorder="1">
      <alignment horizontal="right" vertical="center"/>
    </xf>
    <xf numFmtId="0" fontId="27" fillId="0" borderId="0" xfId="2" quotePrefix="1" applyFont="1" applyFill="1" applyBorder="1" applyAlignment="1">
      <alignment horizontal="left" vertical="center" wrapText="1" indent="4"/>
    </xf>
    <xf numFmtId="0" fontId="27" fillId="0" borderId="0" xfId="2" quotePrefix="1" applyFont="1" applyFill="1" applyBorder="1" applyAlignment="1">
      <alignment horizontal="left" vertical="center" wrapText="1"/>
    </xf>
    <xf numFmtId="4" fontId="25" fillId="0" borderId="0" xfId="5" applyNumberFormat="1" applyFont="1" applyBorder="1">
      <alignment horizontal="right" vertical="center"/>
    </xf>
    <xf numFmtId="0" fontId="27" fillId="0" borderId="0" xfId="3" quotePrefix="1" applyFont="1" applyFill="1" applyBorder="1" applyAlignment="1">
      <alignment horizontal="left" vertical="center" wrapText="1" indent="5"/>
    </xf>
    <xf numFmtId="0" fontId="27" fillId="0" borderId="0" xfId="3" quotePrefix="1" applyFont="1" applyFill="1" applyBorder="1" applyAlignment="1">
      <alignment horizontal="left" vertical="center" wrapText="1"/>
    </xf>
    <xf numFmtId="0" fontId="27" fillId="0" borderId="0" xfId="3" quotePrefix="1" applyFont="1" applyFill="1" applyBorder="1" applyAlignment="1">
      <alignment horizontal="left" vertical="center" wrapText="1" indent="6"/>
    </xf>
    <xf numFmtId="4" fontId="8" fillId="0" borderId="0" xfId="4" applyNumberFormat="1" applyFill="1" applyBorder="1" applyAlignment="1">
      <alignment horizontal="right"/>
    </xf>
    <xf numFmtId="4" fontId="25" fillId="0" borderId="0" xfId="5" applyNumberFormat="1" applyFont="1" applyBorder="1" applyAlignment="1">
      <alignment horizontal="right"/>
    </xf>
    <xf numFmtId="4" fontId="6" fillId="0" borderId="0" xfId="4" applyNumberFormat="1" applyFont="1" applyFill="1" applyBorder="1">
      <alignment vertical="center"/>
    </xf>
    <xf numFmtId="0" fontId="2" fillId="0" borderId="0" xfId="14" applyFont="1" applyAlignment="1">
      <alignment vertical="center" wrapText="1"/>
    </xf>
    <xf numFmtId="0" fontId="11" fillId="0" borderId="0" xfId="14" applyFont="1" applyAlignment="1">
      <alignment vertical="center" wrapText="1"/>
    </xf>
    <xf numFmtId="4" fontId="28" fillId="9" borderId="9" xfId="11" applyNumberFormat="1" applyFont="1" applyFill="1" applyBorder="1" applyAlignment="1">
      <alignment horizontal="center" vertical="center" wrapText="1" justifyLastLine="1"/>
    </xf>
    <xf numFmtId="3" fontId="29" fillId="9" borderId="6" xfId="0" applyNumberFormat="1" applyFont="1" applyFill="1" applyBorder="1" applyAlignment="1">
      <alignment vertical="center" wrapText="1" justifyLastLine="1"/>
    </xf>
    <xf numFmtId="1" fontId="29" fillId="9" borderId="6" xfId="0" applyNumberFormat="1" applyFont="1" applyFill="1" applyBorder="1" applyAlignment="1">
      <alignment horizontal="center" vertical="center"/>
    </xf>
    <xf numFmtId="0" fontId="11" fillId="0" borderId="0" xfId="11" quotePrefix="1" applyNumberFormat="1" applyFont="1" applyFill="1" applyBorder="1" applyAlignment="1">
      <alignment horizontal="left" vertical="center" indent="1"/>
    </xf>
    <xf numFmtId="0" fontId="22" fillId="0" borderId="0" xfId="17" quotePrefix="1" applyBorder="1">
      <alignment horizontal="left" vertical="center" wrapText="1" justifyLastLine="1"/>
    </xf>
    <xf numFmtId="0" fontId="22" fillId="0" borderId="0" xfId="2" quotePrefix="1" applyFont="1" applyFill="1" applyBorder="1" applyAlignment="1">
      <alignment horizontal="left" vertical="center" wrapText="1" indent="4"/>
    </xf>
    <xf numFmtId="0" fontId="22" fillId="0" borderId="0" xfId="2" quotePrefix="1" applyFont="1" applyFill="1" applyBorder="1" applyAlignment="1">
      <alignment horizontal="left" vertical="center" wrapText="1"/>
    </xf>
    <xf numFmtId="0" fontId="22" fillId="0" borderId="0" xfId="3" quotePrefix="1" applyFont="1" applyFill="1" applyBorder="1" applyAlignment="1">
      <alignment horizontal="left" vertical="center" wrapText="1" indent="5"/>
    </xf>
    <xf numFmtId="0" fontId="22" fillId="0" borderId="0" xfId="3" quotePrefix="1" applyFont="1" applyFill="1" applyBorder="1" applyAlignment="1">
      <alignment horizontal="left" vertical="center" wrapText="1"/>
    </xf>
    <xf numFmtId="0" fontId="27" fillId="9" borderId="0" xfId="3" quotePrefix="1" applyFont="1" applyFill="1" applyBorder="1" applyAlignment="1">
      <alignment horizontal="left" vertical="center" wrapText="1" indent="6"/>
    </xf>
    <xf numFmtId="0" fontId="27" fillId="9" borderId="0" xfId="3" quotePrefix="1" applyFont="1" applyFill="1" applyBorder="1" applyAlignment="1">
      <alignment horizontal="left" vertical="center" wrapText="1"/>
    </xf>
    <xf numFmtId="4" fontId="11" fillId="9" borderId="0" xfId="4" applyNumberFormat="1" applyFont="1" applyFill="1" applyBorder="1">
      <alignment vertical="center"/>
    </xf>
    <xf numFmtId="4" fontId="27" fillId="9" borderId="0" xfId="5" applyNumberFormat="1" applyFont="1" applyFill="1" applyBorder="1">
      <alignment horizontal="right" vertical="center"/>
    </xf>
    <xf numFmtId="0" fontId="27" fillId="0" borderId="0" xfId="3" quotePrefix="1" applyFont="1" applyFill="1" applyBorder="1" applyAlignment="1">
      <alignment horizontal="left" vertical="center" wrapText="1" indent="7"/>
    </xf>
    <xf numFmtId="0" fontId="27" fillId="0" borderId="0" xfId="3" quotePrefix="1" applyFont="1" applyFill="1" applyBorder="1" applyAlignment="1">
      <alignment horizontal="left" vertical="center" wrapText="1" indent="8"/>
    </xf>
    <xf numFmtId="4" fontId="2" fillId="0" borderId="0" xfId="14" applyNumberFormat="1" applyFont="1" applyAlignment="1">
      <alignment vertical="center" wrapText="1"/>
    </xf>
    <xf numFmtId="0" fontId="27" fillId="0" borderId="0" xfId="1" quotePrefix="1" applyFont="1" applyFill="1" applyBorder="1" applyAlignment="1">
      <alignment horizontal="left" vertical="center" wrapText="1" indent="3"/>
    </xf>
    <xf numFmtId="0" fontId="27" fillId="0" borderId="0" xfId="1" quotePrefix="1" applyFont="1" applyFill="1" applyBorder="1" applyAlignment="1">
      <alignment horizontal="left" vertical="center" wrapText="1"/>
    </xf>
    <xf numFmtId="0" fontId="25" fillId="0" borderId="0" xfId="5" applyNumberFormat="1" applyFont="1" applyBorder="1">
      <alignment horizontal="right" vertical="center"/>
    </xf>
    <xf numFmtId="4" fontId="30" fillId="0" borderId="0" xfId="5" applyNumberFormat="1" applyFont="1" applyBorder="1">
      <alignment horizontal="right" vertical="center"/>
    </xf>
    <xf numFmtId="0" fontId="30" fillId="0" borderId="0" xfId="0" applyFont="1" applyAlignment="1">
      <alignment wrapText="1"/>
    </xf>
    <xf numFmtId="3" fontId="30" fillId="0" borderId="0" xfId="0" applyNumberFormat="1" applyFont="1"/>
    <xf numFmtId="4" fontId="30" fillId="0" borderId="0" xfId="0" applyNumberFormat="1" applyFont="1"/>
    <xf numFmtId="3" fontId="26" fillId="0" borderId="0" xfId="5" applyNumberFormat="1" applyFont="1" applyBorder="1">
      <alignment horizontal="right" vertical="center"/>
    </xf>
    <xf numFmtId="3" fontId="25" fillId="0" borderId="0" xfId="5" applyNumberFormat="1" applyFont="1" applyBorder="1">
      <alignment horizontal="right" vertical="center"/>
    </xf>
    <xf numFmtId="0" fontId="6" fillId="9" borderId="6" xfId="14" applyFont="1" applyFill="1" applyBorder="1" applyAlignment="1">
      <alignment vertical="center"/>
    </xf>
    <xf numFmtId="4" fontId="6" fillId="9" borderId="1" xfId="14" applyNumberFormat="1" applyFont="1" applyFill="1" applyBorder="1" applyAlignment="1">
      <alignment vertical="center"/>
    </xf>
    <xf numFmtId="3" fontId="6" fillId="9" borderId="1" xfId="14" applyNumberFormat="1" applyFont="1" applyFill="1" applyBorder="1" applyAlignment="1">
      <alignment vertical="center"/>
    </xf>
    <xf numFmtId="4" fontId="16" fillId="9" borderId="1" xfId="14" applyNumberFormat="1" applyFont="1" applyFill="1" applyBorder="1" applyAlignment="1">
      <alignment horizontal="right"/>
    </xf>
    <xf numFmtId="0" fontId="6" fillId="9" borderId="4" xfId="14" applyFont="1" applyFill="1" applyBorder="1" applyAlignment="1">
      <alignment horizontal="left" vertical="center"/>
    </xf>
    <xf numFmtId="4" fontId="6" fillId="9" borderId="1" xfId="14" applyNumberFormat="1" applyFont="1" applyFill="1" applyBorder="1" applyAlignment="1">
      <alignment vertical="center" wrapText="1"/>
    </xf>
    <xf numFmtId="3" fontId="6" fillId="9" borderId="1" xfId="14" applyNumberFormat="1" applyFont="1" applyFill="1" applyBorder="1" applyAlignment="1">
      <alignment vertical="center" wrapText="1"/>
    </xf>
    <xf numFmtId="4" fontId="16" fillId="9" borderId="1" xfId="14" applyNumberFormat="1" applyFont="1" applyFill="1" applyBorder="1" applyAlignment="1">
      <alignment horizontal="right" vertical="center" wrapText="1"/>
    </xf>
    <xf numFmtId="0" fontId="3" fillId="0" borderId="0" xfId="14" applyFont="1" applyAlignment="1">
      <alignment horizontal="center" vertical="center" wrapText="1"/>
    </xf>
    <xf numFmtId="0" fontId="6" fillId="0" borderId="0" xfId="14" applyFont="1" applyAlignment="1">
      <alignment horizontal="left" vertical="center" wrapText="1"/>
    </xf>
    <xf numFmtId="0" fontId="16" fillId="0" borderId="1" xfId="14" quotePrefix="1" applyFont="1" applyBorder="1" applyAlignment="1">
      <alignment horizontal="center" vertical="center" wrapText="1"/>
    </xf>
    <xf numFmtId="0" fontId="17" fillId="0" borderId="1" xfId="14" quotePrefix="1" applyFont="1" applyBorder="1" applyAlignment="1">
      <alignment horizontal="center" wrapText="1"/>
    </xf>
    <xf numFmtId="0" fontId="17" fillId="0" borderId="4" xfId="14" quotePrefix="1" applyFont="1" applyBorder="1" applyAlignment="1">
      <alignment horizontal="center" wrapText="1"/>
    </xf>
    <xf numFmtId="0" fontId="6" fillId="0" borderId="4" xfId="14" applyFont="1" applyBorder="1" applyAlignment="1">
      <alignment horizontal="left" vertical="center" wrapText="1"/>
    </xf>
    <xf numFmtId="0" fontId="6" fillId="0" borderId="6" xfId="14" applyFont="1" applyBorder="1" applyAlignment="1">
      <alignment vertical="center" wrapText="1"/>
    </xf>
    <xf numFmtId="0" fontId="6" fillId="0" borderId="6" xfId="14" applyFont="1" applyBorder="1" applyAlignment="1">
      <alignment vertical="center"/>
    </xf>
    <xf numFmtId="0" fontId="6" fillId="0" borderId="4" xfId="14" quotePrefix="1" applyFont="1" applyBorder="1" applyAlignment="1">
      <alignment horizontal="left" vertical="center"/>
    </xf>
    <xf numFmtId="0" fontId="6" fillId="9" borderId="4" xfId="14" applyFont="1" applyFill="1" applyBorder="1" applyAlignment="1">
      <alignment horizontal="left" vertical="center" wrapText="1"/>
    </xf>
    <xf numFmtId="0" fontId="6" fillId="9" borderId="6" xfId="14" applyFont="1" applyFill="1" applyBorder="1" applyAlignment="1">
      <alignment vertical="center" wrapText="1"/>
    </xf>
    <xf numFmtId="0" fontId="6" fillId="9" borderId="6" xfId="14" applyFont="1" applyFill="1" applyBorder="1" applyAlignment="1">
      <alignment vertical="center"/>
    </xf>
    <xf numFmtId="0" fontId="6" fillId="0" borderId="4" xfId="14" quotePrefix="1" applyFont="1" applyBorder="1" applyAlignment="1">
      <alignment horizontal="left" vertical="center" wrapText="1"/>
    </xf>
    <xf numFmtId="0" fontId="16" fillId="9" borderId="1" xfId="14" quotePrefix="1" applyFont="1" applyFill="1" applyBorder="1" applyAlignment="1">
      <alignment horizontal="left" vertical="center" wrapText="1"/>
    </xf>
    <xf numFmtId="0" fontId="6" fillId="9" borderId="4" xfId="14" quotePrefix="1" applyFont="1" applyFill="1" applyBorder="1" applyAlignment="1">
      <alignment horizontal="left" vertical="center" wrapText="1"/>
    </xf>
    <xf numFmtId="0" fontId="17" fillId="0" borderId="4" xfId="14" quotePrefix="1" applyFont="1" applyBorder="1" applyAlignment="1">
      <alignment horizontal="center" vertical="center" wrapText="1"/>
    </xf>
    <xf numFmtId="0" fontId="17" fillId="0" borderId="6" xfId="14" quotePrefix="1" applyFont="1" applyBorder="1" applyAlignment="1">
      <alignment horizontal="center" vertical="center" wrapText="1"/>
    </xf>
    <xf numFmtId="0" fontId="6" fillId="0" borderId="6" xfId="14" applyFont="1" applyBorder="1" applyAlignment="1">
      <alignment horizontal="left" vertical="center" wrapText="1"/>
    </xf>
    <xf numFmtId="0" fontId="11" fillId="0" borderId="6" xfId="14" applyFont="1" applyBorder="1" applyAlignment="1">
      <alignment vertical="center" wrapText="1"/>
    </xf>
    <xf numFmtId="0" fontId="16" fillId="9" borderId="4" xfId="14" quotePrefix="1" applyFont="1" applyFill="1" applyBorder="1" applyAlignment="1">
      <alignment horizontal="left" wrapText="1"/>
    </xf>
    <xf numFmtId="0" fontId="16" fillId="9" borderId="6" xfId="14" quotePrefix="1" applyFont="1" applyFill="1" applyBorder="1" applyAlignment="1">
      <alignment horizontal="left" wrapText="1"/>
    </xf>
    <xf numFmtId="0" fontId="16" fillId="9" borderId="7" xfId="14" quotePrefix="1" applyFont="1" applyFill="1" applyBorder="1" applyAlignment="1">
      <alignment horizontal="left" wrapText="1"/>
    </xf>
    <xf numFmtId="3" fontId="19" fillId="9" borderId="6" xfId="0" applyNumberFormat="1" applyFont="1" applyFill="1" applyBorder="1" applyAlignment="1">
      <alignment horizontal="center" vertical="center" wrapText="1" justifyLastLine="1"/>
    </xf>
    <xf numFmtId="3" fontId="20" fillId="9" borderId="6" xfId="0" applyNumberFormat="1" applyFont="1" applyFill="1" applyBorder="1" applyAlignment="1">
      <alignment horizontal="center" vertical="center" wrapText="1" justifyLastLine="1"/>
    </xf>
    <xf numFmtId="3" fontId="28" fillId="9" borderId="6" xfId="0" applyNumberFormat="1" applyFont="1" applyFill="1" applyBorder="1" applyAlignment="1">
      <alignment horizontal="center" vertical="center" wrapText="1" justifyLastLine="1"/>
    </xf>
  </cellXfs>
  <cellStyles count="19">
    <cellStyle name="Normalno" xfId="0" builtinId="0"/>
    <cellStyle name="Normalno 3" xfId="14" xr:uid="{ABF879B0-494A-411C-A669-91C7B98BCEBB}"/>
    <cellStyle name="SAPBEXaggData" xfId="4" xr:uid="{908FC06A-DEAA-4276-8F67-1F092D1AFD58}"/>
    <cellStyle name="SAPBEXaggData 3" xfId="7" xr:uid="{4BCB3443-A77A-454E-B695-779EE9FDA8A0}"/>
    <cellStyle name="SAPBEXaggItem" xfId="18" xr:uid="{44427EF2-AED2-4B24-8147-E2589B79044D}"/>
    <cellStyle name="SAPBEXchaText" xfId="11" xr:uid="{8E894789-7E16-4394-BC69-FAB8F73FE8CC}"/>
    <cellStyle name="SAPBEXformats" xfId="16" xr:uid="{CB1CB66D-085E-4342-AFA7-20D2DCA389BB}"/>
    <cellStyle name="SAPBEXHLevel0" xfId="17" xr:uid="{AEAC69A5-7AB4-46D6-A011-16C03A27B248}"/>
    <cellStyle name="SAPBEXHLevel0X" xfId="15" xr:uid="{88FC528C-D73B-4703-86DB-3372EBD1CA6D}"/>
    <cellStyle name="SAPBEXHLevel1" xfId="1" xr:uid="{2701C96D-47B9-4BFD-8D55-CFC9C6473C0E}"/>
    <cellStyle name="SAPBEXHLevel1 2" xfId="6" xr:uid="{487E1DC6-5526-4BC1-8219-A122136C0122}"/>
    <cellStyle name="SAPBEXHLevel2" xfId="2" xr:uid="{38340226-62DF-4210-B53F-4F6AD383CFB6}"/>
    <cellStyle name="SAPBEXHLevel3" xfId="3" xr:uid="{BDF57C9E-6D31-4B34-9CFF-D462C3DC5D33}"/>
    <cellStyle name="SAPBEXHLevel3 3" xfId="10" xr:uid="{8AAF2CD0-DB49-47D2-8CF1-CC5056135E3A}"/>
    <cellStyle name="SAPBEXstdData" xfId="5" xr:uid="{19EEA953-62C8-4371-8BAB-2F704CBF9165}"/>
    <cellStyle name="SAPBEXstdData 2 2" xfId="8" xr:uid="{47D06DE5-228C-40B2-94C3-44A3B7459B65}"/>
    <cellStyle name="SAPBEXstdItem" xfId="13" xr:uid="{E5FE46E6-843B-4B8C-9F81-F7206324FCD6}"/>
    <cellStyle name="SAPBEXstdItem 2" xfId="12" xr:uid="{E2112166-780F-4721-B222-E73DF9871BA5}"/>
    <cellStyle name="Zarez 2 5" xfId="9" xr:uid="{B0739794-70C1-4762-BF7C-B4EA9022C3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619125</xdr:colOff>
      <xdr:row>29</xdr:row>
      <xdr:rowOff>152400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602921C7-BD81-4809-A81C-4A4F051C20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KO-PAKRAC\Users\izili\Documents\FINANCIJSKI%20PLAN\2026-2028\IZVJE&#352;TAJ%20O%20IZVR&#352;ENJU%20FINANCIJSKOG%20PLANA%20DO%2030.06.2026\TABLICE\01%20FP%20PR%20Sa&#382;etak.xls" TargetMode="External"/><Relationship Id="rId1" Type="http://schemas.openxmlformats.org/officeDocument/2006/relationships/externalLinkPath" Target="/izili/Documents/FINANCIJSKI%20PLAN/2026-2028/IZVJE&#352;TAJ%20O%20IZVR&#352;ENJU%20FINANCIJSKOG%20PLANA%20DO%2030.06.2026/TABLICE/01%20FP%20PR%20Sa&#382;et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Sažetak"/>
      <sheetName val="FP0002PRPV2"/>
      <sheetName val="FP0002PRR"/>
      <sheetName val="FP0002PRB"/>
      <sheetName val="FP0005PRV2"/>
    </sheetNames>
    <sheetDataSet>
      <sheetData sheetId="0"/>
      <sheetData sheetId="1"/>
      <sheetData sheetId="2">
        <row r="5">
          <cell r="B5" t="str">
            <v>6</v>
          </cell>
          <cell r="C5" t="str">
            <v>Prihodi poslovanja</v>
          </cell>
          <cell r="D5">
            <v>6536853.4299999997</v>
          </cell>
          <cell r="E5">
            <v>15115951</v>
          </cell>
          <cell r="F5">
            <v>15115951</v>
          </cell>
          <cell r="G5">
            <v>7562264.9299999997</v>
          </cell>
          <cell r="H5">
            <v>115.686622179626</v>
          </cell>
          <cell r="I5">
            <v>50.0283768450956</v>
          </cell>
        </row>
        <row r="6">
          <cell r="B6" t="str">
            <v>7</v>
          </cell>
          <cell r="C6" t="str">
            <v>Prihodi od prodaje nefinancijske imovine</v>
          </cell>
          <cell r="D6">
            <v>151000</v>
          </cell>
          <cell r="E6">
            <v>151049</v>
          </cell>
          <cell r="F6">
            <v>151049</v>
          </cell>
        </row>
      </sheetData>
      <sheetData sheetId="3">
        <row r="1">
          <cell r="G1" t="str">
            <v xml:space="preserve">
Indeks
(5)/(2)</v>
          </cell>
          <cell r="H1" t="str">
            <v xml:space="preserve">
Indeks
(5)/(4)</v>
          </cell>
        </row>
      </sheetData>
      <sheetData sheetId="4"/>
      <sheetData sheetId="5">
        <row r="3">
          <cell r="A3" t="str">
            <v>IZDACI</v>
          </cell>
          <cell r="B3" t="str">
            <v/>
          </cell>
          <cell r="C3">
            <v>26544.54</v>
          </cell>
          <cell r="D3">
            <v>12200</v>
          </cell>
          <cell r="E3">
            <v>12200</v>
          </cell>
          <cell r="F3">
            <v>7756.42</v>
          </cell>
        </row>
        <row r="4">
          <cell r="A4" t="str">
            <v>IZDACI</v>
          </cell>
          <cell r="B4" t="str">
            <v/>
          </cell>
          <cell r="C4">
            <v>26544.54</v>
          </cell>
          <cell r="D4">
            <v>12200</v>
          </cell>
          <cell r="E4">
            <v>12200</v>
          </cell>
          <cell r="F4">
            <v>7756.42</v>
          </cell>
        </row>
        <row r="5">
          <cell r="A5" t="str">
            <v>5</v>
          </cell>
          <cell r="B5" t="str">
            <v>Izdaci za financijsku imovinu i otplate zajmova</v>
          </cell>
          <cell r="C5">
            <v>26544.54</v>
          </cell>
          <cell r="D5">
            <v>12200</v>
          </cell>
          <cell r="E5">
            <v>12200</v>
          </cell>
          <cell r="F5">
            <v>7756.42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selection activeCell="B1" sqref="B1:L27"/>
    </sheetView>
  </sheetViews>
  <sheetFormatPr defaultRowHeight="15" x14ac:dyDescent="0.25"/>
  <cols>
    <col min="5" max="5" width="25.28515625" customWidth="1"/>
    <col min="6" max="6" width="3" customWidth="1"/>
    <col min="7" max="7" width="18.28515625" bestFit="1" customWidth="1"/>
    <col min="8" max="8" width="17" bestFit="1" customWidth="1"/>
    <col min="9" max="9" width="16.28515625" customWidth="1"/>
    <col min="10" max="10" width="24.7109375" customWidth="1"/>
    <col min="11" max="11" width="10.42578125" customWidth="1"/>
    <col min="12" max="12" width="10" customWidth="1"/>
  </cols>
  <sheetData>
    <row r="1" spans="2:12" ht="42" customHeight="1" x14ac:dyDescent="0.25">
      <c r="B1" s="91" t="s">
        <v>275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2:12" ht="18" customHeight="1" x14ac:dyDescent="0.25">
      <c r="B2" s="9"/>
      <c r="C2" s="9"/>
      <c r="D2" s="9"/>
      <c r="E2" s="9"/>
      <c r="F2" s="9"/>
      <c r="G2" s="10"/>
      <c r="H2" s="11"/>
      <c r="I2" s="11"/>
      <c r="J2" s="10"/>
      <c r="K2" s="10"/>
      <c r="L2" s="10"/>
    </row>
    <row r="3" spans="2:12" ht="15.75" customHeight="1" x14ac:dyDescent="0.25">
      <c r="B3" s="91" t="s">
        <v>9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2:12" ht="18" x14ac:dyDescent="0.25">
      <c r="B4" s="9"/>
      <c r="C4" s="9"/>
      <c r="D4" s="9"/>
      <c r="E4" s="9"/>
      <c r="F4" s="9"/>
      <c r="G4" s="10"/>
      <c r="H4" s="11"/>
      <c r="I4" s="11"/>
      <c r="J4" s="10"/>
      <c r="K4" s="10"/>
      <c r="L4" s="10"/>
    </row>
    <row r="5" spans="2:12" ht="18" customHeight="1" x14ac:dyDescent="0.25">
      <c r="B5" s="91" t="s">
        <v>165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2:12" ht="15.75" x14ac:dyDescent="0.25">
      <c r="B6" s="8"/>
      <c r="C6" s="8"/>
      <c r="D6" s="8"/>
      <c r="E6" s="8"/>
      <c r="F6" s="8"/>
      <c r="G6" s="12"/>
      <c r="H6" s="13"/>
      <c r="I6" s="13"/>
      <c r="J6" s="12"/>
      <c r="K6" s="12"/>
      <c r="L6" s="12"/>
    </row>
    <row r="7" spans="2:12" ht="25.5" customHeight="1" x14ac:dyDescent="0.25">
      <c r="B7" s="92" t="s">
        <v>166</v>
      </c>
      <c r="C7" s="92"/>
      <c r="D7" s="92"/>
      <c r="E7" s="92"/>
      <c r="F7" s="92"/>
      <c r="G7" s="14"/>
      <c r="H7" s="15"/>
      <c r="I7" s="15"/>
      <c r="J7" s="16"/>
      <c r="K7" s="17"/>
      <c r="L7" s="17"/>
    </row>
    <row r="8" spans="2:12" ht="51" x14ac:dyDescent="0.25">
      <c r="B8" s="93" t="s">
        <v>8</v>
      </c>
      <c r="C8" s="93"/>
      <c r="D8" s="93"/>
      <c r="E8" s="93"/>
      <c r="F8" s="93"/>
      <c r="G8" s="18" t="s">
        <v>167</v>
      </c>
      <c r="H8" s="18" t="s">
        <v>168</v>
      </c>
      <c r="I8" s="18" t="s">
        <v>169</v>
      </c>
      <c r="J8" s="18" t="s">
        <v>170</v>
      </c>
      <c r="K8" s="18" t="str">
        <f>UPPER([1]FP0002PRR!G1)</f>
        <v xml:space="preserve">
INDEKS
(5)/(2)</v>
      </c>
      <c r="L8" s="18" t="str">
        <f>UPPER([1]FP0002PRR!H1)</f>
        <v xml:space="preserve">
INDEKS
(5)/(4)</v>
      </c>
    </row>
    <row r="9" spans="2:12" ht="15" customHeight="1" x14ac:dyDescent="0.25">
      <c r="B9" s="94">
        <v>1</v>
      </c>
      <c r="C9" s="94"/>
      <c r="D9" s="94"/>
      <c r="E9" s="94"/>
      <c r="F9" s="95"/>
      <c r="G9" s="19">
        <v>2</v>
      </c>
      <c r="H9" s="19">
        <v>3</v>
      </c>
      <c r="I9" s="19">
        <v>4</v>
      </c>
      <c r="J9" s="19">
        <v>5</v>
      </c>
      <c r="K9" s="20" t="s">
        <v>171</v>
      </c>
      <c r="L9" s="20" t="s">
        <v>172</v>
      </c>
    </row>
    <row r="10" spans="2:12" x14ac:dyDescent="0.25">
      <c r="B10" s="96" t="s">
        <v>16</v>
      </c>
      <c r="C10" s="97"/>
      <c r="D10" s="97"/>
      <c r="E10" s="97"/>
      <c r="F10" s="98"/>
      <c r="G10" s="21">
        <v>8014518.3200000003</v>
      </c>
      <c r="H10" s="22">
        <v>18359582</v>
      </c>
      <c r="I10" s="22">
        <v>18359582</v>
      </c>
      <c r="J10" s="21">
        <v>8616702.3300000001</v>
      </c>
      <c r="K10" s="23">
        <f>IFERROR(J10/G10*100,"")</f>
        <v>107.51366440197994</v>
      </c>
      <c r="L10" s="23">
        <f>IFERROR(J10/I10*100,"")</f>
        <v>46.93299842011654</v>
      </c>
    </row>
    <row r="11" spans="2:12" ht="15" customHeight="1" x14ac:dyDescent="0.25">
      <c r="B11" s="99" t="s">
        <v>17</v>
      </c>
      <c r="C11" s="98"/>
      <c r="D11" s="98"/>
      <c r="E11" s="98"/>
      <c r="F11" s="98"/>
      <c r="G11" s="21">
        <f>IFERROR(VLOOKUP("7",[1]FP0002PRPV2!$B$5:$I$6,6,FALSE),0)</f>
        <v>0</v>
      </c>
      <c r="H11" s="22">
        <v>0</v>
      </c>
      <c r="I11" s="22">
        <v>0</v>
      </c>
      <c r="J11" s="21">
        <f>IFERROR(VLOOKUP("7",[1]FP0002PRPV2!$B$5:$I$6,6,FALSE),0)</f>
        <v>0</v>
      </c>
      <c r="K11" s="23" t="str">
        <f t="shared" ref="K11:K16" si="0">IFERROR(J11/G11*100,"")</f>
        <v/>
      </c>
      <c r="L11" s="23" t="str">
        <f t="shared" ref="L11:L16" si="1">IFERROR(J11/I11*100,"")</f>
        <v/>
      </c>
    </row>
    <row r="12" spans="2:12" ht="15" customHeight="1" x14ac:dyDescent="0.25">
      <c r="B12" s="100" t="s">
        <v>0</v>
      </c>
      <c r="C12" s="101"/>
      <c r="D12" s="101"/>
      <c r="E12" s="101"/>
      <c r="F12" s="102"/>
      <c r="G12" s="84">
        <f>G10+G11</f>
        <v>8014518.3200000003</v>
      </c>
      <c r="H12" s="85">
        <f>H10+H11</f>
        <v>18359582</v>
      </c>
      <c r="I12" s="85">
        <f>I10+I11</f>
        <v>18359582</v>
      </c>
      <c r="J12" s="84">
        <f>J10+J11</f>
        <v>8616702.3300000001</v>
      </c>
      <c r="K12" s="86">
        <f t="shared" si="0"/>
        <v>107.51366440197994</v>
      </c>
      <c r="L12" s="86">
        <f t="shared" si="1"/>
        <v>46.93299842011654</v>
      </c>
    </row>
    <row r="13" spans="2:12" x14ac:dyDescent="0.25">
      <c r="B13" s="103" t="s">
        <v>18</v>
      </c>
      <c r="C13" s="97"/>
      <c r="D13" s="97"/>
      <c r="E13" s="97"/>
      <c r="F13" s="97"/>
      <c r="G13" s="21">
        <v>7731814.3200000003</v>
      </c>
      <c r="H13" s="22">
        <v>17496962</v>
      </c>
      <c r="I13" s="22">
        <v>17496962</v>
      </c>
      <c r="J13" s="21">
        <v>8387232.3399999999</v>
      </c>
      <c r="K13" s="24">
        <f t="shared" si="0"/>
        <v>108.47689808463998</v>
      </c>
      <c r="L13" s="24">
        <f t="shared" si="1"/>
        <v>47.935363521964554</v>
      </c>
    </row>
    <row r="14" spans="2:12" x14ac:dyDescent="0.25">
      <c r="B14" s="99" t="s">
        <v>19</v>
      </c>
      <c r="C14" s="98"/>
      <c r="D14" s="98"/>
      <c r="E14" s="98"/>
      <c r="F14" s="98"/>
      <c r="G14" s="21">
        <v>264346.08</v>
      </c>
      <c r="H14" s="22">
        <v>864132</v>
      </c>
      <c r="I14" s="22">
        <v>864132</v>
      </c>
      <c r="J14" s="21">
        <v>104982.75</v>
      </c>
      <c r="K14" s="24">
        <f t="shared" si="0"/>
        <v>39.714131565711128</v>
      </c>
      <c r="L14" s="24">
        <f t="shared" si="1"/>
        <v>12.148925164211024</v>
      </c>
    </row>
    <row r="15" spans="2:12" ht="15" customHeight="1" x14ac:dyDescent="0.25">
      <c r="B15" s="87" t="s">
        <v>1</v>
      </c>
      <c r="C15" s="83"/>
      <c r="D15" s="83"/>
      <c r="E15" s="83"/>
      <c r="F15" s="83"/>
      <c r="G15" s="84">
        <f>G13+G14</f>
        <v>7996160.4000000004</v>
      </c>
      <c r="H15" s="85">
        <f>H13+H14</f>
        <v>18361094</v>
      </c>
      <c r="I15" s="85">
        <f>I13+I14</f>
        <v>18361094</v>
      </c>
      <c r="J15" s="84">
        <f>J13+J14</f>
        <v>8492215.0899999999</v>
      </c>
      <c r="K15" s="86">
        <f t="shared" si="0"/>
        <v>106.20366107213157</v>
      </c>
      <c r="L15" s="86">
        <f t="shared" si="1"/>
        <v>46.251138902725515</v>
      </c>
    </row>
    <row r="16" spans="2:12" x14ac:dyDescent="0.25">
      <c r="B16" s="105" t="s">
        <v>2</v>
      </c>
      <c r="C16" s="101"/>
      <c r="D16" s="101"/>
      <c r="E16" s="101"/>
      <c r="F16" s="101"/>
      <c r="G16" s="88">
        <f>G12-G15</f>
        <v>18357.919999999925</v>
      </c>
      <c r="H16" s="89">
        <f>H12-H15</f>
        <v>-1512</v>
      </c>
      <c r="I16" s="89">
        <f>I12-I15</f>
        <v>-1512</v>
      </c>
      <c r="J16" s="88">
        <f>J12-J15</f>
        <v>124487.24000000022</v>
      </c>
      <c r="K16" s="86">
        <f t="shared" si="0"/>
        <v>678.11189938729842</v>
      </c>
      <c r="L16" s="86">
        <f t="shared" si="1"/>
        <v>-8233.2830687830829</v>
      </c>
    </row>
    <row r="17" spans="1:12" ht="18" customHeight="1" x14ac:dyDescent="0.25">
      <c r="B17" s="9"/>
      <c r="C17" s="25"/>
      <c r="D17" s="25"/>
      <c r="E17" s="25"/>
      <c r="F17" s="25"/>
      <c r="G17" s="26"/>
      <c r="H17" s="27"/>
      <c r="I17" s="27"/>
      <c r="J17" s="26"/>
      <c r="K17" s="28"/>
      <c r="L17" s="28"/>
    </row>
    <row r="18" spans="1:12" ht="18" x14ac:dyDescent="0.25">
      <c r="B18" s="92" t="s">
        <v>173</v>
      </c>
      <c r="C18" s="92"/>
      <c r="D18" s="92"/>
      <c r="E18" s="92"/>
      <c r="F18" s="92"/>
      <c r="G18" s="26"/>
      <c r="H18" s="27"/>
      <c r="I18" s="27"/>
      <c r="J18" s="26"/>
      <c r="K18" s="28"/>
      <c r="L18" s="28"/>
    </row>
    <row r="19" spans="1:12" ht="51" x14ac:dyDescent="0.25">
      <c r="B19" s="93" t="s">
        <v>8</v>
      </c>
      <c r="C19" s="93"/>
      <c r="D19" s="93"/>
      <c r="E19" s="93"/>
      <c r="F19" s="93"/>
      <c r="G19" s="18" t="str">
        <f t="shared" ref="G19:L19" si="2">G8</f>
        <v xml:space="preserve">
OSTVARENJE/IZVRŠENJE 
01.2025. - 06.2025.</v>
      </c>
      <c r="H19" s="18" t="str">
        <f t="shared" si="2"/>
        <v xml:space="preserve">
IZVORNI PLAN ILI REBALANS 
2026.</v>
      </c>
      <c r="I19" s="18" t="str">
        <f t="shared" si="2"/>
        <v xml:space="preserve">
TEKUĆI PLAN 
2026.</v>
      </c>
      <c r="J19" s="18" t="str">
        <f t="shared" si="2"/>
        <v xml:space="preserve">
OSTVARENJE/IZVRŠENJE 
01.2026. - 06.2026.</v>
      </c>
      <c r="K19" s="18" t="str">
        <f t="shared" si="2"/>
        <v xml:space="preserve">
INDEKS
(5)/(2)</v>
      </c>
      <c r="L19" s="18" t="str">
        <f t="shared" si="2"/>
        <v xml:space="preserve">
INDEKS
(5)/(4)</v>
      </c>
    </row>
    <row r="20" spans="1:12" ht="12.75" customHeight="1" x14ac:dyDescent="0.25">
      <c r="B20" s="106">
        <v>1</v>
      </c>
      <c r="C20" s="107"/>
      <c r="D20" s="107"/>
      <c r="E20" s="107"/>
      <c r="F20" s="107"/>
      <c r="G20" s="19">
        <v>2</v>
      </c>
      <c r="H20" s="19">
        <v>3</v>
      </c>
      <c r="I20" s="19">
        <v>4</v>
      </c>
      <c r="J20" s="19">
        <v>5</v>
      </c>
      <c r="K20" s="20" t="s">
        <v>171</v>
      </c>
      <c r="L20" s="20" t="s">
        <v>172</v>
      </c>
    </row>
    <row r="21" spans="1:12" ht="15.75" customHeight="1" x14ac:dyDescent="0.25">
      <c r="B21" s="96" t="s">
        <v>20</v>
      </c>
      <c r="C21" s="108"/>
      <c r="D21" s="108"/>
      <c r="E21" s="108"/>
      <c r="F21" s="108"/>
      <c r="G21" s="21">
        <f>IFERROR(VLOOKUP("8",[1]FP0005PRV2!$A$3:$F$8,3,FALSE),0)</f>
        <v>0</v>
      </c>
      <c r="H21" s="22">
        <f>IFERROR(VLOOKUP("8",[1]FP0005PRV2!$A$3:$F$8,4,FALSE),0)</f>
        <v>0</v>
      </c>
      <c r="I21" s="22">
        <f>IFERROR(VLOOKUP("8",[1]FP0005PRV2!$A$3:$F$8,5,FALSE),0)</f>
        <v>0</v>
      </c>
      <c r="J21" s="21">
        <f>IFERROR(VLOOKUP("8",[1]FP0005PRV2!$A$3:$F$8,6,FALSE),0)</f>
        <v>0</v>
      </c>
      <c r="K21" s="29" t="s">
        <v>174</v>
      </c>
      <c r="L21" s="29" t="s">
        <v>174</v>
      </c>
    </row>
    <row r="22" spans="1:12" ht="15" customHeight="1" x14ac:dyDescent="0.25">
      <c r="B22" s="96" t="s">
        <v>21</v>
      </c>
      <c r="C22" s="109"/>
      <c r="D22" s="109"/>
      <c r="E22" s="109"/>
      <c r="F22" s="109"/>
      <c r="G22" s="21">
        <v>7756.42</v>
      </c>
      <c r="H22" s="22">
        <v>0</v>
      </c>
      <c r="I22" s="22"/>
      <c r="J22" s="21">
        <v>0</v>
      </c>
      <c r="K22" s="29" t="s">
        <v>174</v>
      </c>
      <c r="L22" s="29" t="s">
        <v>174</v>
      </c>
    </row>
    <row r="23" spans="1:12" ht="15" customHeight="1" x14ac:dyDescent="0.25">
      <c r="B23" s="110" t="s">
        <v>22</v>
      </c>
      <c r="C23" s="111"/>
      <c r="D23" s="111"/>
      <c r="E23" s="111"/>
      <c r="F23" s="112"/>
      <c r="G23" s="84">
        <f>G21-G22</f>
        <v>-7756.42</v>
      </c>
      <c r="H23" s="85">
        <f>H21-H22</f>
        <v>0</v>
      </c>
      <c r="I23" s="85">
        <f>I21-I22</f>
        <v>0</v>
      </c>
      <c r="J23" s="84">
        <f>J21-J22</f>
        <v>0</v>
      </c>
      <c r="K23" s="90">
        <f t="shared" ref="K23:K27" si="3">IFERROR(J23/G23*100,"")</f>
        <v>0</v>
      </c>
      <c r="L23" s="90" t="str">
        <f t="shared" ref="L23:L26" si="4">IFERROR(J23/I23*100,"")</f>
        <v/>
      </c>
    </row>
    <row r="24" spans="1:12" ht="15" customHeight="1" x14ac:dyDescent="0.25">
      <c r="B24" s="96" t="s">
        <v>11</v>
      </c>
      <c r="C24" s="109"/>
      <c r="D24" s="109"/>
      <c r="E24" s="109"/>
      <c r="F24" s="109"/>
      <c r="G24" s="21"/>
      <c r="H24" s="22">
        <v>1512</v>
      </c>
      <c r="I24" s="22">
        <v>1512</v>
      </c>
      <c r="J24" s="21">
        <v>170821.81</v>
      </c>
      <c r="K24" s="29" t="s">
        <v>174</v>
      </c>
      <c r="L24" s="29" t="s">
        <v>174</v>
      </c>
    </row>
    <row r="25" spans="1:12" ht="15" customHeight="1" x14ac:dyDescent="0.25">
      <c r="B25" s="96" t="s">
        <v>23</v>
      </c>
      <c r="C25" s="109"/>
      <c r="D25" s="109"/>
      <c r="E25" s="109"/>
      <c r="F25" s="109"/>
      <c r="G25" s="21"/>
      <c r="H25" s="22"/>
      <c r="I25" s="22"/>
      <c r="J25" s="21"/>
      <c r="K25" s="29" t="s">
        <v>174</v>
      </c>
      <c r="L25" s="29" t="s">
        <v>174</v>
      </c>
    </row>
    <row r="26" spans="1:12" ht="15" customHeight="1" x14ac:dyDescent="0.25">
      <c r="B26" s="110" t="s">
        <v>175</v>
      </c>
      <c r="C26" s="111"/>
      <c r="D26" s="111"/>
      <c r="E26" s="111"/>
      <c r="F26" s="112"/>
      <c r="G26" s="84">
        <f>+G23+G24+G25</f>
        <v>-7756.42</v>
      </c>
      <c r="H26" s="84">
        <f>+H23+H24+H25</f>
        <v>1512</v>
      </c>
      <c r="I26" s="84">
        <f>+I23+I24+I25</f>
        <v>1512</v>
      </c>
      <c r="J26" s="84">
        <f>+J23+J24+J25</f>
        <v>170821.81</v>
      </c>
      <c r="K26" s="90">
        <f t="shared" si="3"/>
        <v>-2202.3280069929169</v>
      </c>
      <c r="L26" s="90">
        <f t="shared" si="4"/>
        <v>11297.738756613757</v>
      </c>
    </row>
    <row r="27" spans="1:12" ht="15" customHeight="1" x14ac:dyDescent="0.25">
      <c r="B27" s="104" t="s">
        <v>176</v>
      </c>
      <c r="C27" s="104"/>
      <c r="D27" s="104"/>
      <c r="E27" s="104"/>
      <c r="F27" s="104"/>
      <c r="G27" s="88">
        <f>+G16+G26</f>
        <v>10601.499999999925</v>
      </c>
      <c r="H27" s="88">
        <f>+H16+H26</f>
        <v>0</v>
      </c>
      <c r="I27" s="88">
        <f>+I16+I26</f>
        <v>0</v>
      </c>
      <c r="J27" s="88">
        <f>+J16+J26</f>
        <v>295309.05000000022</v>
      </c>
      <c r="K27" s="90">
        <f t="shared" si="3"/>
        <v>2785.5402537377004</v>
      </c>
      <c r="L27" s="90" t="s">
        <v>174</v>
      </c>
    </row>
    <row r="28" spans="1:12" ht="11.25" customHeight="1" x14ac:dyDescent="0.25">
      <c r="A28" s="3"/>
      <c r="B28" s="4"/>
      <c r="C28" s="4"/>
      <c r="D28" s="4"/>
      <c r="E28" s="4"/>
      <c r="F28" s="5"/>
      <c r="G28" s="5"/>
      <c r="H28" s="5"/>
      <c r="I28" s="5"/>
      <c r="J28" s="5"/>
    </row>
    <row r="29" spans="1:12" ht="9" customHeight="1" x14ac:dyDescent="0.25"/>
  </sheetData>
  <mergeCells count="22">
    <mergeCell ref="B27:F27"/>
    <mergeCell ref="B14:F14"/>
    <mergeCell ref="B16:F16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9:F9"/>
    <mergeCell ref="B10:F10"/>
    <mergeCell ref="B11:F11"/>
    <mergeCell ref="B12:F12"/>
    <mergeCell ref="B13:F13"/>
    <mergeCell ref="B1:L1"/>
    <mergeCell ref="B3:L3"/>
    <mergeCell ref="B5:L5"/>
    <mergeCell ref="B7:F7"/>
    <mergeCell ref="B8:F8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3"/>
  <sheetViews>
    <sheetView topLeftCell="A7" workbookViewId="0">
      <selection activeCell="J29" sqref="J29"/>
    </sheetView>
  </sheetViews>
  <sheetFormatPr defaultRowHeight="15" x14ac:dyDescent="0.25"/>
  <cols>
    <col min="1" max="1" width="7.42578125" bestFit="1" customWidth="1"/>
    <col min="2" max="2" width="17.42578125" customWidth="1"/>
    <col min="3" max="3" width="41" customWidth="1"/>
    <col min="4" max="4" width="23.7109375" customWidth="1"/>
    <col min="5" max="5" width="23" customWidth="1"/>
    <col min="6" max="6" width="21.5703125" customWidth="1"/>
    <col min="7" max="7" width="22.42578125" customWidth="1"/>
    <col min="8" max="8" width="13.28515625" customWidth="1"/>
    <col min="9" max="9" width="9.28515625" bestFit="1" customWidth="1"/>
    <col min="10" max="11" width="25.28515625" customWidth="1"/>
  </cols>
  <sheetData>
    <row r="1" spans="1:11" ht="18" x14ac:dyDescent="0.25">
      <c r="A1" s="7"/>
      <c r="B1" s="7"/>
      <c r="C1" s="7"/>
      <c r="D1" s="7"/>
      <c r="E1" s="7"/>
      <c r="F1" s="7"/>
      <c r="G1" s="7"/>
      <c r="I1" s="7"/>
      <c r="J1" s="1"/>
      <c r="K1" s="1"/>
    </row>
    <row r="2" spans="1:11" ht="18" x14ac:dyDescent="0.25">
      <c r="A2" s="7"/>
      <c r="B2" s="91" t="s">
        <v>9</v>
      </c>
      <c r="C2" s="91"/>
      <c r="D2" s="91"/>
      <c r="E2" s="91"/>
      <c r="F2" s="91"/>
      <c r="G2" s="91"/>
      <c r="H2" s="91"/>
      <c r="I2" s="91"/>
      <c r="J2" s="2"/>
      <c r="K2" s="2"/>
    </row>
    <row r="3" spans="1:11" ht="18" x14ac:dyDescent="0.25">
      <c r="B3" s="9"/>
      <c r="C3" s="9"/>
      <c r="D3" s="9"/>
      <c r="E3" s="9"/>
      <c r="F3" s="9"/>
      <c r="G3" s="9"/>
      <c r="H3" s="9"/>
      <c r="I3" s="9"/>
    </row>
    <row r="4" spans="1:11" ht="15.75" x14ac:dyDescent="0.25">
      <c r="B4" s="91" t="s">
        <v>177</v>
      </c>
      <c r="C4" s="91"/>
      <c r="D4" s="91"/>
      <c r="E4" s="91"/>
      <c r="F4" s="91"/>
      <c r="G4" s="91"/>
      <c r="H4" s="91"/>
      <c r="I4" s="91"/>
    </row>
    <row r="5" spans="1:11" ht="18" x14ac:dyDescent="0.25">
      <c r="B5" s="9"/>
      <c r="C5" s="9"/>
      <c r="D5" s="9"/>
      <c r="E5" s="9"/>
      <c r="F5" s="9"/>
      <c r="G5" s="9"/>
      <c r="H5" s="9"/>
      <c r="I5" s="9"/>
    </row>
    <row r="6" spans="1:11" ht="15.75" x14ac:dyDescent="0.25">
      <c r="B6" s="91" t="s">
        <v>178</v>
      </c>
      <c r="C6" s="91"/>
      <c r="D6" s="91"/>
      <c r="E6" s="91"/>
      <c r="F6" s="91"/>
      <c r="G6" s="91"/>
      <c r="H6" s="91"/>
      <c r="I6" s="91"/>
    </row>
    <row r="7" spans="1:11" ht="18" x14ac:dyDescent="0.25">
      <c r="B7" s="9"/>
      <c r="C7" s="9"/>
      <c r="D7" s="9"/>
      <c r="E7" s="9"/>
      <c r="F7" s="9"/>
      <c r="G7" s="9"/>
      <c r="H7" s="9"/>
      <c r="I7" s="9"/>
    </row>
    <row r="8" spans="1:11" ht="42.75" x14ac:dyDescent="0.25">
      <c r="B8" s="113" t="s">
        <v>8</v>
      </c>
      <c r="C8" s="113"/>
      <c r="D8" s="31" t="s">
        <v>179</v>
      </c>
      <c r="E8" s="31" t="s">
        <v>180</v>
      </c>
      <c r="F8" s="31" t="s">
        <v>181</v>
      </c>
      <c r="G8" s="31" t="s">
        <v>182</v>
      </c>
      <c r="H8" s="31" t="s">
        <v>243</v>
      </c>
      <c r="I8" s="31" t="s">
        <v>222</v>
      </c>
    </row>
    <row r="9" spans="1:11" x14ac:dyDescent="0.25">
      <c r="B9" s="114">
        <v>1</v>
      </c>
      <c r="C9" s="114"/>
      <c r="D9" s="33">
        <v>2</v>
      </c>
      <c r="E9" s="33">
        <v>3</v>
      </c>
      <c r="F9" s="33">
        <v>4.3333333333333304</v>
      </c>
      <c r="G9" s="33">
        <v>5.0833333333333304</v>
      </c>
      <c r="H9" s="33">
        <v>6</v>
      </c>
      <c r="I9" s="33">
        <v>7</v>
      </c>
    </row>
    <row r="10" spans="1:11" x14ac:dyDescent="0.25">
      <c r="B10" s="38" t="s">
        <v>184</v>
      </c>
      <c r="C10" s="38" t="s">
        <v>100</v>
      </c>
      <c r="D10" s="55">
        <f>D11</f>
        <v>8014518.3200000003</v>
      </c>
      <c r="E10" s="55">
        <f>E11</f>
        <v>18359582</v>
      </c>
      <c r="F10" s="55">
        <f>F11</f>
        <v>18359582</v>
      </c>
      <c r="G10" s="55">
        <f>G11</f>
        <v>8616702.3300000001</v>
      </c>
      <c r="H10" s="36">
        <f>(G10/D10)*100</f>
        <v>107.51366440197994</v>
      </c>
      <c r="I10" s="55">
        <f>I11</f>
        <v>46.93299842011654</v>
      </c>
    </row>
    <row r="11" spans="1:11" x14ac:dyDescent="0.25">
      <c r="B11" s="41" t="s">
        <v>185</v>
      </c>
      <c r="C11" s="42" t="s">
        <v>3</v>
      </c>
      <c r="D11" s="43">
        <f>D12+D15+D18+D21+D28+D34</f>
        <v>8014518.3200000003</v>
      </c>
      <c r="E11" s="44">
        <f>E12+E15+E18+E21+E28+E34</f>
        <v>18359582</v>
      </c>
      <c r="F11" s="44">
        <f>F12+F15+F18+F21+F28+F34</f>
        <v>18359582</v>
      </c>
      <c r="G11" s="43">
        <f>G12+G15+G18+G21+G28+G34</f>
        <v>8616702.3300000001</v>
      </c>
      <c r="H11" s="43">
        <f>(G11/D11)*100</f>
        <v>107.51366440197994</v>
      </c>
      <c r="I11" s="39">
        <f>(G11/F11)*100</f>
        <v>46.93299842011654</v>
      </c>
    </row>
    <row r="12" spans="1:11" ht="25.5" x14ac:dyDescent="0.25">
      <c r="B12" s="47">
        <v>63</v>
      </c>
      <c r="C12" s="48" t="s">
        <v>186</v>
      </c>
      <c r="D12" s="45">
        <f t="shared" ref="D12:I13" si="0">D13</f>
        <v>0</v>
      </c>
      <c r="E12" s="46">
        <f t="shared" si="0"/>
        <v>16100</v>
      </c>
      <c r="F12" s="46">
        <f t="shared" si="0"/>
        <v>16100</v>
      </c>
      <c r="G12" s="45">
        <f t="shared" si="0"/>
        <v>4827.1099999999997</v>
      </c>
      <c r="H12" s="45" t="str">
        <f t="shared" si="0"/>
        <v>-</v>
      </c>
      <c r="I12" s="45">
        <f t="shared" si="0"/>
        <v>0</v>
      </c>
    </row>
    <row r="13" spans="1:11" x14ac:dyDescent="0.25">
      <c r="B13" s="50">
        <v>634</v>
      </c>
      <c r="C13" s="51" t="s">
        <v>187</v>
      </c>
      <c r="D13" s="45">
        <f t="shared" si="0"/>
        <v>0</v>
      </c>
      <c r="E13" s="46">
        <f t="shared" si="0"/>
        <v>16100</v>
      </c>
      <c r="F13" s="46">
        <f t="shared" si="0"/>
        <v>16100</v>
      </c>
      <c r="G13" s="45">
        <f t="shared" si="0"/>
        <v>4827.1099999999997</v>
      </c>
      <c r="H13" s="45" t="s">
        <v>174</v>
      </c>
      <c r="I13" s="45">
        <f t="shared" si="0"/>
        <v>0</v>
      </c>
    </row>
    <row r="14" spans="1:11" x14ac:dyDescent="0.25">
      <c r="B14" s="52">
        <v>6341</v>
      </c>
      <c r="C14" s="51" t="s">
        <v>188</v>
      </c>
      <c r="D14" s="45">
        <v>0</v>
      </c>
      <c r="E14" s="46">
        <v>16100</v>
      </c>
      <c r="F14" s="46">
        <v>16100</v>
      </c>
      <c r="G14" s="45">
        <v>4827.1099999999997</v>
      </c>
      <c r="H14" s="45" t="s">
        <v>174</v>
      </c>
      <c r="I14" s="45">
        <v>0</v>
      </c>
    </row>
    <row r="15" spans="1:11" x14ac:dyDescent="0.25">
      <c r="B15" s="47" t="s">
        <v>189</v>
      </c>
      <c r="C15" s="48" t="s">
        <v>25</v>
      </c>
      <c r="D15" s="49">
        <f t="shared" ref="D15:G16" si="1">D16</f>
        <v>107.64</v>
      </c>
      <c r="E15" s="46">
        <f t="shared" si="1"/>
        <v>500</v>
      </c>
      <c r="F15" s="46">
        <f t="shared" si="1"/>
        <v>500</v>
      </c>
      <c r="G15" s="49">
        <f t="shared" si="1"/>
        <v>91.93</v>
      </c>
      <c r="H15" s="45">
        <f t="shared" ref="H15:H36" si="2">(G15/D15)*100</f>
        <v>85.405053883314764</v>
      </c>
      <c r="I15" s="39">
        <f t="shared" ref="I15:I24" si="3">(G15/F15)*100</f>
        <v>18.386000000000003</v>
      </c>
    </row>
    <row r="16" spans="1:11" x14ac:dyDescent="0.25">
      <c r="B16" s="50" t="s">
        <v>190</v>
      </c>
      <c r="C16" s="51" t="s">
        <v>191</v>
      </c>
      <c r="D16" s="49">
        <f t="shared" si="1"/>
        <v>107.64</v>
      </c>
      <c r="E16" s="46">
        <f t="shared" si="1"/>
        <v>500</v>
      </c>
      <c r="F16" s="46">
        <f t="shared" si="1"/>
        <v>500</v>
      </c>
      <c r="G16" s="49">
        <f t="shared" si="1"/>
        <v>91.93</v>
      </c>
      <c r="H16" s="45">
        <f t="shared" si="2"/>
        <v>85.405053883314764</v>
      </c>
      <c r="I16" s="39">
        <f t="shared" si="3"/>
        <v>18.386000000000003</v>
      </c>
    </row>
    <row r="17" spans="2:9" x14ac:dyDescent="0.25">
      <c r="B17" s="52" t="s">
        <v>192</v>
      </c>
      <c r="C17" s="51" t="s">
        <v>193</v>
      </c>
      <c r="D17" s="49">
        <v>107.64</v>
      </c>
      <c r="E17" s="46">
        <v>500</v>
      </c>
      <c r="F17" s="46">
        <v>500</v>
      </c>
      <c r="G17" s="49">
        <v>91.93</v>
      </c>
      <c r="H17" s="45">
        <f t="shared" si="2"/>
        <v>85.405053883314764</v>
      </c>
      <c r="I17" s="39">
        <f t="shared" si="3"/>
        <v>18.386000000000003</v>
      </c>
    </row>
    <row r="18" spans="2:9" ht="25.5" x14ac:dyDescent="0.25">
      <c r="B18" s="47" t="s">
        <v>194</v>
      </c>
      <c r="C18" s="48" t="s">
        <v>26</v>
      </c>
      <c r="D18" s="49">
        <f t="shared" ref="D18:G19" si="4">D19</f>
        <v>633269.96</v>
      </c>
      <c r="E18" s="46">
        <f t="shared" si="4"/>
        <v>2000358</v>
      </c>
      <c r="F18" s="46">
        <f t="shared" si="4"/>
        <v>2000358</v>
      </c>
      <c r="G18" s="49">
        <f t="shared" si="4"/>
        <v>808088.02</v>
      </c>
      <c r="H18" s="45">
        <f t="shared" si="2"/>
        <v>127.60561388384821</v>
      </c>
      <c r="I18" s="39">
        <f t="shared" si="3"/>
        <v>40.397169906586718</v>
      </c>
    </row>
    <row r="19" spans="2:9" x14ac:dyDescent="0.25">
      <c r="B19" s="50" t="s">
        <v>195</v>
      </c>
      <c r="C19" s="51" t="s">
        <v>196</v>
      </c>
      <c r="D19" s="49">
        <f t="shared" si="4"/>
        <v>633269.96</v>
      </c>
      <c r="E19" s="46">
        <f t="shared" si="4"/>
        <v>2000358</v>
      </c>
      <c r="F19" s="46">
        <f t="shared" si="4"/>
        <v>2000358</v>
      </c>
      <c r="G19" s="49">
        <f t="shared" si="4"/>
        <v>808088.02</v>
      </c>
      <c r="H19" s="45">
        <f t="shared" si="2"/>
        <v>127.60561388384821</v>
      </c>
      <c r="I19" s="39">
        <f t="shared" si="3"/>
        <v>40.397169906586718</v>
      </c>
    </row>
    <row r="20" spans="2:9" x14ac:dyDescent="0.25">
      <c r="B20" s="52" t="s">
        <v>197</v>
      </c>
      <c r="C20" s="51" t="s">
        <v>198</v>
      </c>
      <c r="D20" s="49">
        <v>633269.96</v>
      </c>
      <c r="E20" s="46">
        <v>2000358</v>
      </c>
      <c r="F20" s="46">
        <v>2000358</v>
      </c>
      <c r="G20" s="49">
        <v>808088.02</v>
      </c>
      <c r="H20" s="45">
        <f t="shared" si="2"/>
        <v>127.60561388384821</v>
      </c>
      <c r="I20" s="39">
        <f t="shared" si="3"/>
        <v>40.397169906586718</v>
      </c>
    </row>
    <row r="21" spans="2:9" ht="38.25" x14ac:dyDescent="0.25">
      <c r="B21" s="47" t="s">
        <v>199</v>
      </c>
      <c r="C21" s="48" t="s">
        <v>200</v>
      </c>
      <c r="D21" s="49">
        <f>D22+D25</f>
        <v>157071.9</v>
      </c>
      <c r="E21" s="46">
        <f>E22+E25</f>
        <v>95000</v>
      </c>
      <c r="F21" s="46">
        <f>F22+F25</f>
        <v>95000</v>
      </c>
      <c r="G21" s="49">
        <f>G22+G25</f>
        <v>113677.15999999999</v>
      </c>
      <c r="H21" s="45">
        <f t="shared" si="2"/>
        <v>72.372690468505184</v>
      </c>
      <c r="I21" s="39">
        <f t="shared" si="3"/>
        <v>119.66016842105263</v>
      </c>
    </row>
    <row r="22" spans="2:9" ht="25.5" x14ac:dyDescent="0.25">
      <c r="B22" s="50" t="s">
        <v>201</v>
      </c>
      <c r="C22" s="51" t="s">
        <v>202</v>
      </c>
      <c r="D22" s="49">
        <f>D23+D24+D2</f>
        <v>78239.98</v>
      </c>
      <c r="E22" s="46">
        <f>E23+E24+E2</f>
        <v>95000</v>
      </c>
      <c r="F22" s="46">
        <f>F23+F24+F2</f>
        <v>95000</v>
      </c>
      <c r="G22" s="49">
        <f>G23+G24+G2</f>
        <v>113677.15999999999</v>
      </c>
      <c r="H22" s="45">
        <f t="shared" si="2"/>
        <v>145.29293080085142</v>
      </c>
      <c r="I22" s="39">
        <f t="shared" si="3"/>
        <v>119.66016842105263</v>
      </c>
    </row>
    <row r="23" spans="2:9" x14ac:dyDescent="0.25">
      <c r="B23" s="52" t="s">
        <v>203</v>
      </c>
      <c r="C23" s="51" t="s">
        <v>204</v>
      </c>
      <c r="D23" s="49">
        <v>15206.77</v>
      </c>
      <c r="E23" s="46">
        <v>20000</v>
      </c>
      <c r="F23" s="46">
        <v>20000</v>
      </c>
      <c r="G23" s="49">
        <v>21500.12</v>
      </c>
      <c r="H23" s="45">
        <f t="shared" si="2"/>
        <v>141.38518567716878</v>
      </c>
      <c r="I23" s="39">
        <f t="shared" si="3"/>
        <v>107.50059999999999</v>
      </c>
    </row>
    <row r="24" spans="2:9" x14ac:dyDescent="0.25">
      <c r="B24" s="52" t="s">
        <v>205</v>
      </c>
      <c r="C24" s="51" t="s">
        <v>206</v>
      </c>
      <c r="D24" s="49">
        <v>63033.21</v>
      </c>
      <c r="E24" s="46">
        <v>75000</v>
      </c>
      <c r="F24" s="46">
        <v>75000</v>
      </c>
      <c r="G24" s="49">
        <v>92177.04</v>
      </c>
      <c r="H24" s="45">
        <f t="shared" si="2"/>
        <v>146.23567481332458</v>
      </c>
      <c r="I24" s="39">
        <f t="shared" si="3"/>
        <v>122.90272</v>
      </c>
    </row>
    <row r="25" spans="2:9" ht="38.25" x14ac:dyDescent="0.25">
      <c r="B25" s="50" t="s">
        <v>207</v>
      </c>
      <c r="C25" s="51" t="s">
        <v>208</v>
      </c>
      <c r="D25" s="49">
        <f>D26+D27</f>
        <v>78831.92</v>
      </c>
      <c r="E25" s="46">
        <f>E26+E27</f>
        <v>0</v>
      </c>
      <c r="F25" s="46">
        <f>F26+F27</f>
        <v>0</v>
      </c>
      <c r="G25" s="49">
        <f>G26+G27</f>
        <v>0</v>
      </c>
      <c r="H25" s="45">
        <f t="shared" si="2"/>
        <v>0</v>
      </c>
      <c r="I25" s="53" t="s">
        <v>174</v>
      </c>
    </row>
    <row r="26" spans="2:9" x14ac:dyDescent="0.25">
      <c r="B26" s="52">
        <v>6631</v>
      </c>
      <c r="C26" s="51" t="s">
        <v>209</v>
      </c>
      <c r="D26" s="49">
        <v>1082.33</v>
      </c>
      <c r="E26" s="46">
        <v>0</v>
      </c>
      <c r="F26" s="46">
        <v>0</v>
      </c>
      <c r="G26" s="49">
        <v>0</v>
      </c>
      <c r="H26" s="45">
        <f t="shared" si="2"/>
        <v>0</v>
      </c>
      <c r="I26" s="53" t="s">
        <v>174</v>
      </c>
    </row>
    <row r="27" spans="2:9" x14ac:dyDescent="0.25">
      <c r="B27" s="52" t="s">
        <v>210</v>
      </c>
      <c r="C27" s="51" t="s">
        <v>211</v>
      </c>
      <c r="D27" s="49">
        <v>77749.59</v>
      </c>
      <c r="E27" s="46">
        <v>0</v>
      </c>
      <c r="F27" s="46">
        <v>0</v>
      </c>
      <c r="G27" s="49">
        <v>0</v>
      </c>
      <c r="H27" s="45">
        <f t="shared" si="2"/>
        <v>0</v>
      </c>
      <c r="I27" s="53" t="s">
        <v>174</v>
      </c>
    </row>
    <row r="28" spans="2:9" ht="25.5" x14ac:dyDescent="0.25">
      <c r="B28" s="47" t="s">
        <v>212</v>
      </c>
      <c r="C28" s="48" t="s">
        <v>27</v>
      </c>
      <c r="D28" s="49">
        <f>D29+D32</f>
        <v>7199305.6400000006</v>
      </c>
      <c r="E28" s="46">
        <f>E29+E32</f>
        <v>16223124</v>
      </c>
      <c r="F28" s="46">
        <f>F29+F32</f>
        <v>16223124</v>
      </c>
      <c r="G28" s="49">
        <f>G29+G32</f>
        <v>7645475.3499999996</v>
      </c>
      <c r="H28" s="45">
        <f t="shared" si="2"/>
        <v>106.19739919807043</v>
      </c>
      <c r="I28" s="54">
        <f>I32</f>
        <v>49.212943674608283</v>
      </c>
    </row>
    <row r="29" spans="2:9" x14ac:dyDescent="0.25">
      <c r="B29" s="50">
        <v>671</v>
      </c>
      <c r="C29" s="48" t="s">
        <v>213</v>
      </c>
      <c r="D29" s="49">
        <f>D30+D31</f>
        <v>365136.16</v>
      </c>
      <c r="E29" s="46">
        <f>E30+E31</f>
        <v>878517</v>
      </c>
      <c r="F29" s="46">
        <f>F30+F31</f>
        <v>878517</v>
      </c>
      <c r="G29" s="49">
        <f>G30+G31</f>
        <v>93942.55</v>
      </c>
      <c r="H29" s="45">
        <f t="shared" si="2"/>
        <v>25.728087297626178</v>
      </c>
      <c r="I29" s="54">
        <f>I33</f>
        <v>49.212943674608283</v>
      </c>
    </row>
    <row r="30" spans="2:9" ht="25.5" x14ac:dyDescent="0.25">
      <c r="B30" s="52">
        <v>6711</v>
      </c>
      <c r="C30" s="48" t="s">
        <v>214</v>
      </c>
      <c r="D30" s="49">
        <v>244819.3</v>
      </c>
      <c r="E30" s="46">
        <v>136897</v>
      </c>
      <c r="F30" s="46">
        <v>136897</v>
      </c>
      <c r="G30" s="49">
        <v>67080.05</v>
      </c>
      <c r="H30" s="45">
        <f t="shared" si="2"/>
        <v>27.39982101084351</v>
      </c>
      <c r="I30" s="54">
        <f>I34</f>
        <v>181.80718367346941</v>
      </c>
    </row>
    <row r="31" spans="2:9" ht="25.5" x14ac:dyDescent="0.25">
      <c r="B31" s="52">
        <v>6712</v>
      </c>
      <c r="C31" s="48" t="s">
        <v>214</v>
      </c>
      <c r="D31" s="49">
        <v>120316.86</v>
      </c>
      <c r="E31" s="46">
        <v>741620</v>
      </c>
      <c r="F31" s="46">
        <v>741620</v>
      </c>
      <c r="G31" s="49">
        <v>26862.5</v>
      </c>
      <c r="H31" s="45">
        <f t="shared" si="2"/>
        <v>22.326463639426759</v>
      </c>
      <c r="I31" s="54">
        <f>I35</f>
        <v>181.80718367346941</v>
      </c>
    </row>
    <row r="32" spans="2:9" x14ac:dyDescent="0.25">
      <c r="B32" s="50" t="s">
        <v>215</v>
      </c>
      <c r="C32" s="51" t="s">
        <v>216</v>
      </c>
      <c r="D32" s="49">
        <f>D33</f>
        <v>6834169.4800000004</v>
      </c>
      <c r="E32" s="46">
        <f>E33</f>
        <v>15344607</v>
      </c>
      <c r="F32" s="46">
        <f>F33</f>
        <v>15344607</v>
      </c>
      <c r="G32" s="49">
        <f>G33</f>
        <v>7551532.7999999998</v>
      </c>
      <c r="H32" s="45">
        <f t="shared" si="2"/>
        <v>110.49671539606007</v>
      </c>
      <c r="I32" s="53">
        <f>(G32/F32)*100</f>
        <v>49.212943674608283</v>
      </c>
    </row>
    <row r="33" spans="2:9" x14ac:dyDescent="0.25">
      <c r="B33" s="52" t="s">
        <v>217</v>
      </c>
      <c r="C33" s="51" t="s">
        <v>216</v>
      </c>
      <c r="D33" s="49">
        <v>6834169.4800000004</v>
      </c>
      <c r="E33" s="46">
        <v>15344607</v>
      </c>
      <c r="F33" s="46">
        <v>15344607</v>
      </c>
      <c r="G33" s="49">
        <v>7551532.7999999998</v>
      </c>
      <c r="H33" s="45">
        <f t="shared" si="2"/>
        <v>110.49671539606007</v>
      </c>
      <c r="I33" s="53">
        <f>(G33/F33)*100</f>
        <v>49.212943674608283</v>
      </c>
    </row>
    <row r="34" spans="2:9" x14ac:dyDescent="0.25">
      <c r="B34" s="47" t="s">
        <v>218</v>
      </c>
      <c r="C34" s="48" t="s">
        <v>28</v>
      </c>
      <c r="D34" s="49">
        <f t="shared" ref="D34:G35" si="5">D35</f>
        <v>24763.18</v>
      </c>
      <c r="E34" s="46">
        <f t="shared" si="5"/>
        <v>24500</v>
      </c>
      <c r="F34" s="46">
        <f t="shared" si="5"/>
        <v>24500</v>
      </c>
      <c r="G34" s="49">
        <f t="shared" si="5"/>
        <v>44542.76</v>
      </c>
      <c r="H34" s="45">
        <f t="shared" si="2"/>
        <v>179.87495951650797</v>
      </c>
      <c r="I34" s="53">
        <f>(G34/F34)*100</f>
        <v>181.80718367346941</v>
      </c>
    </row>
    <row r="35" spans="2:9" x14ac:dyDescent="0.25">
      <c r="B35" s="50" t="s">
        <v>219</v>
      </c>
      <c r="C35" s="51" t="s">
        <v>220</v>
      </c>
      <c r="D35" s="49">
        <f t="shared" si="5"/>
        <v>24763.18</v>
      </c>
      <c r="E35" s="46">
        <f t="shared" si="5"/>
        <v>24500</v>
      </c>
      <c r="F35" s="46">
        <f t="shared" si="5"/>
        <v>24500</v>
      </c>
      <c r="G35" s="49">
        <f t="shared" si="5"/>
        <v>44542.76</v>
      </c>
      <c r="H35" s="45">
        <f t="shared" si="2"/>
        <v>179.87495951650797</v>
      </c>
      <c r="I35" s="53">
        <f>(G35/F35)*100</f>
        <v>181.80718367346941</v>
      </c>
    </row>
    <row r="36" spans="2:9" x14ac:dyDescent="0.25">
      <c r="B36" s="52" t="s">
        <v>221</v>
      </c>
      <c r="C36" s="51" t="s">
        <v>220</v>
      </c>
      <c r="D36" s="49">
        <v>24763.18</v>
      </c>
      <c r="E36" s="46">
        <v>24500</v>
      </c>
      <c r="F36" s="46">
        <v>24500</v>
      </c>
      <c r="G36" s="49">
        <v>44542.76</v>
      </c>
      <c r="H36" s="45">
        <f t="shared" si="2"/>
        <v>179.87495951650797</v>
      </c>
      <c r="I36" s="53">
        <f>(G36/F36)*100</f>
        <v>181.80718367346941</v>
      </c>
    </row>
    <row r="37" spans="2:9" x14ac:dyDescent="0.25">
      <c r="H37" s="45"/>
    </row>
    <row r="38" spans="2:9" x14ac:dyDescent="0.25">
      <c r="H38" s="45"/>
    </row>
    <row r="39" spans="2:9" x14ac:dyDescent="0.25">
      <c r="H39" s="45"/>
    </row>
    <row r="40" spans="2:9" x14ac:dyDescent="0.25">
      <c r="H40" s="45"/>
    </row>
    <row r="41" spans="2:9" x14ac:dyDescent="0.25">
      <c r="H41" s="45"/>
    </row>
    <row r="42" spans="2:9" x14ac:dyDescent="0.25">
      <c r="H42" s="45"/>
    </row>
    <row r="43" spans="2:9" x14ac:dyDescent="0.25">
      <c r="H43" s="45"/>
    </row>
    <row r="44" spans="2:9" x14ac:dyDescent="0.25">
      <c r="H44" s="45"/>
    </row>
    <row r="45" spans="2:9" x14ac:dyDescent="0.25">
      <c r="H45" s="45"/>
    </row>
    <row r="46" spans="2:9" x14ac:dyDescent="0.25">
      <c r="H46" s="45"/>
    </row>
    <row r="47" spans="2:9" x14ac:dyDescent="0.25">
      <c r="H47" s="45"/>
    </row>
    <row r="48" spans="2:9" x14ac:dyDescent="0.25">
      <c r="H48" s="45"/>
    </row>
    <row r="49" spans="8:8" x14ac:dyDescent="0.25">
      <c r="H49" s="45"/>
    </row>
    <row r="50" spans="8:8" x14ac:dyDescent="0.25">
      <c r="H50" s="45"/>
    </row>
    <row r="51" spans="8:8" x14ac:dyDescent="0.25">
      <c r="H51" s="45"/>
    </row>
    <row r="52" spans="8:8" x14ac:dyDescent="0.25">
      <c r="H52" s="45"/>
    </row>
    <row r="53" spans="8:8" x14ac:dyDescent="0.25">
      <c r="H53" s="45"/>
    </row>
    <row r="54" spans="8:8" x14ac:dyDescent="0.25">
      <c r="H54" s="45"/>
    </row>
    <row r="55" spans="8:8" x14ac:dyDescent="0.25">
      <c r="H55" s="45"/>
    </row>
    <row r="56" spans="8:8" x14ac:dyDescent="0.25">
      <c r="H56" s="45"/>
    </row>
    <row r="57" spans="8:8" x14ac:dyDescent="0.25">
      <c r="H57" s="45"/>
    </row>
    <row r="58" spans="8:8" x14ac:dyDescent="0.25">
      <c r="H58" s="45"/>
    </row>
    <row r="59" spans="8:8" x14ac:dyDescent="0.25">
      <c r="H59" s="45"/>
    </row>
    <row r="60" spans="8:8" x14ac:dyDescent="0.25">
      <c r="H60" s="45"/>
    </row>
    <row r="61" spans="8:8" x14ac:dyDescent="0.25">
      <c r="H61" s="45"/>
    </row>
    <row r="62" spans="8:8" x14ac:dyDescent="0.25">
      <c r="H62" s="45"/>
    </row>
    <row r="63" spans="8:8" x14ac:dyDescent="0.25">
      <c r="H63" s="45"/>
    </row>
    <row r="64" spans="8:8" x14ac:dyDescent="0.25">
      <c r="H64" s="45"/>
    </row>
    <row r="65" spans="8:8" x14ac:dyDescent="0.25">
      <c r="H65" s="45"/>
    </row>
    <row r="66" spans="8:8" x14ac:dyDescent="0.25">
      <c r="H66" s="43"/>
    </row>
    <row r="67" spans="8:8" x14ac:dyDescent="0.25">
      <c r="H67" s="45"/>
    </row>
    <row r="68" spans="8:8" x14ac:dyDescent="0.25">
      <c r="H68" s="45"/>
    </row>
    <row r="69" spans="8:8" x14ac:dyDescent="0.25">
      <c r="H69" s="45"/>
    </row>
    <row r="70" spans="8:8" x14ac:dyDescent="0.25">
      <c r="H70" s="45"/>
    </row>
    <row r="71" spans="8:8" x14ac:dyDescent="0.25">
      <c r="H71" s="45"/>
    </row>
    <row r="72" spans="8:8" x14ac:dyDescent="0.25">
      <c r="H72" s="45"/>
    </row>
    <row r="73" spans="8:8" x14ac:dyDescent="0.25">
      <c r="H73" s="45"/>
    </row>
    <row r="74" spans="8:8" x14ac:dyDescent="0.25">
      <c r="H74" s="45"/>
    </row>
    <row r="75" spans="8:8" x14ac:dyDescent="0.25">
      <c r="H75" s="45"/>
    </row>
    <row r="76" spans="8:8" x14ac:dyDescent="0.25">
      <c r="H76" s="45"/>
    </row>
    <row r="77" spans="8:8" x14ac:dyDescent="0.25">
      <c r="H77" s="45"/>
    </row>
    <row r="78" spans="8:8" x14ac:dyDescent="0.25">
      <c r="H78" s="45"/>
    </row>
    <row r="79" spans="8:8" x14ac:dyDescent="0.25">
      <c r="H79" s="45"/>
    </row>
    <row r="80" spans="8:8" x14ac:dyDescent="0.25">
      <c r="H80" s="45"/>
    </row>
    <row r="81" spans="8:8" x14ac:dyDescent="0.25">
      <c r="H81" s="45"/>
    </row>
    <row r="82" spans="8:8" x14ac:dyDescent="0.25">
      <c r="H82" s="45"/>
    </row>
    <row r="83" spans="8:8" x14ac:dyDescent="0.25">
      <c r="H83" s="45"/>
    </row>
  </sheetData>
  <mergeCells count="5">
    <mergeCell ref="B2:I2"/>
    <mergeCell ref="B4:I4"/>
    <mergeCell ref="B6:I6"/>
    <mergeCell ref="B8:C8"/>
    <mergeCell ref="B9:C9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9596-8850-4AC6-8C05-8E4FDA65AFA9}">
  <sheetPr>
    <pageSetUpPr fitToPage="1"/>
  </sheetPr>
  <dimension ref="B2:I83"/>
  <sheetViews>
    <sheetView topLeftCell="A73" workbookViewId="0">
      <selection activeCell="H1" sqref="H1:H1048576"/>
    </sheetView>
  </sheetViews>
  <sheetFormatPr defaultRowHeight="15" x14ac:dyDescent="0.25"/>
  <cols>
    <col min="2" max="2" width="14.140625" customWidth="1"/>
    <col min="3" max="3" width="34.85546875" customWidth="1"/>
    <col min="4" max="4" width="20.7109375" customWidth="1"/>
    <col min="5" max="5" width="17.7109375" customWidth="1"/>
    <col min="6" max="7" width="18.42578125" customWidth="1"/>
    <col min="8" max="8" width="13.28515625" customWidth="1"/>
  </cols>
  <sheetData>
    <row r="2" spans="2:9" ht="15.75" x14ac:dyDescent="0.25">
      <c r="B2" s="91" t="s">
        <v>9</v>
      </c>
      <c r="C2" s="91"/>
      <c r="D2" s="91"/>
      <c r="E2" s="91"/>
      <c r="F2" s="91"/>
      <c r="G2" s="91"/>
      <c r="H2" s="91"/>
      <c r="I2" s="91"/>
    </row>
    <row r="3" spans="2:9" ht="18" x14ac:dyDescent="0.25">
      <c r="B3" s="9"/>
      <c r="C3" s="9"/>
      <c r="D3" s="9"/>
      <c r="E3" s="9"/>
      <c r="F3" s="9"/>
      <c r="G3" s="9"/>
      <c r="H3" s="9"/>
      <c r="I3" s="9"/>
    </row>
    <row r="4" spans="2:9" ht="15.75" x14ac:dyDescent="0.25">
      <c r="B4" s="91" t="s">
        <v>177</v>
      </c>
      <c r="C4" s="91"/>
      <c r="D4" s="91"/>
      <c r="E4" s="91"/>
      <c r="F4" s="91"/>
      <c r="G4" s="91"/>
      <c r="H4" s="91"/>
      <c r="I4" s="91"/>
    </row>
    <row r="5" spans="2:9" ht="18" x14ac:dyDescent="0.25">
      <c r="B5" s="9"/>
      <c r="C5" s="9"/>
      <c r="D5" s="9"/>
      <c r="E5" s="9"/>
      <c r="F5" s="9"/>
      <c r="G5" s="9"/>
      <c r="H5" s="9"/>
      <c r="I5" s="9"/>
    </row>
    <row r="6" spans="2:9" ht="15.75" x14ac:dyDescent="0.25">
      <c r="B6" s="91" t="s">
        <v>178</v>
      </c>
      <c r="C6" s="91"/>
      <c r="D6" s="91"/>
      <c r="E6" s="91"/>
      <c r="F6" s="91"/>
      <c r="G6" s="91"/>
      <c r="H6" s="91"/>
      <c r="I6" s="91"/>
    </row>
    <row r="7" spans="2:9" ht="18" x14ac:dyDescent="0.25">
      <c r="B7" s="9"/>
      <c r="C7" s="9"/>
      <c r="D7" s="9"/>
      <c r="E7" s="9"/>
      <c r="F7" s="9"/>
      <c r="G7" s="9"/>
      <c r="H7" s="9"/>
      <c r="I7" s="9"/>
    </row>
    <row r="8" spans="2:9" ht="57" x14ac:dyDescent="0.25">
      <c r="B8" s="113" t="s">
        <v>8</v>
      </c>
      <c r="C8" s="113"/>
      <c r="D8" s="31" t="s">
        <v>179</v>
      </c>
      <c r="E8" s="31" t="s">
        <v>180</v>
      </c>
      <c r="F8" s="31" t="s">
        <v>181</v>
      </c>
      <c r="G8" s="31" t="s">
        <v>182</v>
      </c>
      <c r="H8" s="31" t="s">
        <v>243</v>
      </c>
      <c r="I8" s="31" t="s">
        <v>222</v>
      </c>
    </row>
    <row r="9" spans="2:9" x14ac:dyDescent="0.25">
      <c r="B9" s="114">
        <v>1</v>
      </c>
      <c r="C9" s="114"/>
      <c r="D9" s="33">
        <v>2</v>
      </c>
      <c r="E9" s="60">
        <v>3</v>
      </c>
      <c r="F9" s="60">
        <v>4.3333333333333304</v>
      </c>
      <c r="G9" s="33">
        <v>5.0833333333333304</v>
      </c>
      <c r="H9" s="33">
        <v>6</v>
      </c>
      <c r="I9" s="33">
        <v>7</v>
      </c>
    </row>
    <row r="10" spans="2:9" x14ac:dyDescent="0.25">
      <c r="B10" s="34"/>
      <c r="C10" s="35" t="s">
        <v>250</v>
      </c>
      <c r="D10" s="55">
        <f>D11+D66</f>
        <v>7996160.3999999994</v>
      </c>
      <c r="E10" s="55">
        <f>E11+E66</f>
        <v>18361094</v>
      </c>
      <c r="F10" s="55">
        <f>F11+F66</f>
        <v>18362094</v>
      </c>
      <c r="G10" s="55">
        <f>G11+G66</f>
        <v>8492215.0899999999</v>
      </c>
      <c r="H10" s="36">
        <f>(G10/D10)*100</f>
        <v>106.20366107213157</v>
      </c>
      <c r="I10" s="36">
        <f>(G10/F10)*100</f>
        <v>46.248620064792171</v>
      </c>
    </row>
    <row r="11" spans="2:9" x14ac:dyDescent="0.25">
      <c r="B11" s="38" t="s">
        <v>251</v>
      </c>
      <c r="C11" s="62" t="s">
        <v>4</v>
      </c>
      <c r="D11" s="43">
        <f>D12+D22+D56+D63</f>
        <v>7731814.3199999994</v>
      </c>
      <c r="E11" s="44">
        <f>E12+E22+E56+E63</f>
        <v>17497962</v>
      </c>
      <c r="F11" s="44">
        <f>F12+F22+F56+F63</f>
        <v>17497962</v>
      </c>
      <c r="G11" s="44">
        <f>G12+G22+G56+G63</f>
        <v>8387232.3399999999</v>
      </c>
      <c r="H11" s="43">
        <f>(G11/D11)*100</f>
        <v>108.47689808463998</v>
      </c>
      <c r="I11" s="43">
        <f>(G11/F11)*100</f>
        <v>47.932624039302411</v>
      </c>
    </row>
    <row r="12" spans="2:9" x14ac:dyDescent="0.25">
      <c r="B12" s="74" t="s">
        <v>108</v>
      </c>
      <c r="C12" s="75" t="s">
        <v>5</v>
      </c>
      <c r="D12" s="49">
        <f>D13+D17+D19</f>
        <v>5853650.459999999</v>
      </c>
      <c r="E12" s="46">
        <f>E13+E17+E19</f>
        <v>13418060</v>
      </c>
      <c r="F12" s="46">
        <f>F13+F17+F19</f>
        <v>13418060</v>
      </c>
      <c r="G12" s="46">
        <f>G13+G17+G19</f>
        <v>6413816.4100000001</v>
      </c>
      <c r="H12" s="45">
        <f t="shared" ref="H12:H76" si="0">(G12/D12)*100</f>
        <v>109.56951484937147</v>
      </c>
      <c r="I12" s="45">
        <f t="shared" ref="I12:I76" si="1">(G12/F12)*100</f>
        <v>47.799878745511649</v>
      </c>
    </row>
    <row r="13" spans="2:9" x14ac:dyDescent="0.25">
      <c r="B13" s="47" t="s">
        <v>252</v>
      </c>
      <c r="C13" s="48" t="s">
        <v>48</v>
      </c>
      <c r="D13" s="49">
        <f>D14+D15+D16</f>
        <v>5033383.8499999996</v>
      </c>
      <c r="E13" s="46">
        <f>E14+E15+E16</f>
        <v>11659360</v>
      </c>
      <c r="F13" s="46">
        <f>F14+F15+F16</f>
        <v>11659360</v>
      </c>
      <c r="G13" s="46">
        <f>G14+G15+G16</f>
        <v>5415343.3899999997</v>
      </c>
      <c r="H13" s="45">
        <f t="shared" si="0"/>
        <v>107.58852397080743</v>
      </c>
      <c r="I13" s="45">
        <f t="shared" si="1"/>
        <v>46.446317722413575</v>
      </c>
    </row>
    <row r="14" spans="2:9" x14ac:dyDescent="0.25">
      <c r="B14" s="50" t="s">
        <v>109</v>
      </c>
      <c r="C14" s="51" t="s">
        <v>49</v>
      </c>
      <c r="D14" s="49">
        <v>3596422.33</v>
      </c>
      <c r="E14" s="46">
        <v>8759360</v>
      </c>
      <c r="F14" s="46">
        <v>8759360</v>
      </c>
      <c r="G14" s="49">
        <v>4295697.74</v>
      </c>
      <c r="H14" s="45">
        <f t="shared" si="0"/>
        <v>119.44363997984631</v>
      </c>
      <c r="I14" s="45">
        <f t="shared" si="1"/>
        <v>49.041228354582984</v>
      </c>
    </row>
    <row r="15" spans="2:9" x14ac:dyDescent="0.25">
      <c r="B15" s="50" t="s">
        <v>116</v>
      </c>
      <c r="C15" s="51" t="s">
        <v>117</v>
      </c>
      <c r="D15" s="49">
        <v>867325.59</v>
      </c>
      <c r="E15" s="46">
        <v>1500000</v>
      </c>
      <c r="F15" s="46">
        <v>1500000</v>
      </c>
      <c r="G15" s="46">
        <v>484584.27</v>
      </c>
      <c r="H15" s="45">
        <f t="shared" si="0"/>
        <v>55.871091039755903</v>
      </c>
      <c r="I15" s="45">
        <f t="shared" si="1"/>
        <v>32.305618000000003</v>
      </c>
    </row>
    <row r="16" spans="2:9" x14ac:dyDescent="0.25">
      <c r="B16" s="50" t="s">
        <v>118</v>
      </c>
      <c r="C16" s="51" t="s">
        <v>82</v>
      </c>
      <c r="D16" s="49">
        <v>569635.93000000005</v>
      </c>
      <c r="E16" s="46">
        <v>1400000</v>
      </c>
      <c r="F16" s="46">
        <v>1400000</v>
      </c>
      <c r="G16" s="46">
        <v>635061.38</v>
      </c>
      <c r="H16" s="45">
        <f t="shared" si="0"/>
        <v>111.48548512380529</v>
      </c>
      <c r="I16" s="45">
        <f t="shared" si="1"/>
        <v>45.361527142857142</v>
      </c>
    </row>
    <row r="17" spans="2:9" x14ac:dyDescent="0.25">
      <c r="B17" s="47" t="s">
        <v>253</v>
      </c>
      <c r="C17" s="48" t="s">
        <v>63</v>
      </c>
      <c r="D17" s="49">
        <f>D18</f>
        <v>76148.009999999995</v>
      </c>
      <c r="E17" s="46">
        <f>E18</f>
        <v>258000</v>
      </c>
      <c r="F17" s="46">
        <f>F18</f>
        <v>258000</v>
      </c>
      <c r="G17" s="46">
        <f>G18</f>
        <v>164380.78</v>
      </c>
      <c r="H17" s="45">
        <f t="shared" si="0"/>
        <v>215.87009299389442</v>
      </c>
      <c r="I17" s="45">
        <f t="shared" si="1"/>
        <v>63.713480620155039</v>
      </c>
    </row>
    <row r="18" spans="2:9" x14ac:dyDescent="0.25">
      <c r="B18" s="50" t="s">
        <v>119</v>
      </c>
      <c r="C18" s="51" t="s">
        <v>63</v>
      </c>
      <c r="D18" s="49">
        <v>76148.009999999995</v>
      </c>
      <c r="E18" s="46">
        <v>258000</v>
      </c>
      <c r="F18" s="46">
        <v>258000</v>
      </c>
      <c r="G18" s="46">
        <v>164380.78</v>
      </c>
      <c r="H18" s="45">
        <f t="shared" si="0"/>
        <v>215.87009299389442</v>
      </c>
      <c r="I18" s="45">
        <f t="shared" si="1"/>
        <v>63.713480620155039</v>
      </c>
    </row>
    <row r="19" spans="2:9" x14ac:dyDescent="0.25">
      <c r="B19" s="47" t="s">
        <v>254</v>
      </c>
      <c r="C19" s="48" t="s">
        <v>50</v>
      </c>
      <c r="D19" s="49">
        <f>D20+D21</f>
        <v>744118.6</v>
      </c>
      <c r="E19" s="46">
        <f>E20+E21</f>
        <v>1500700</v>
      </c>
      <c r="F19" s="46">
        <f>F20+F21</f>
        <v>1500700</v>
      </c>
      <c r="G19" s="46">
        <f>G20+G21</f>
        <v>834092.24</v>
      </c>
      <c r="H19" s="45">
        <f t="shared" si="0"/>
        <v>112.09130372497074</v>
      </c>
      <c r="I19" s="45">
        <f t="shared" si="1"/>
        <v>55.580211901112811</v>
      </c>
    </row>
    <row r="20" spans="2:9" ht="25.5" x14ac:dyDescent="0.25">
      <c r="B20" s="50" t="s">
        <v>120</v>
      </c>
      <c r="C20" s="51" t="s">
        <v>51</v>
      </c>
      <c r="D20" s="49">
        <v>743779.52</v>
      </c>
      <c r="E20" s="46">
        <v>1500000</v>
      </c>
      <c r="F20" s="46">
        <v>1500000</v>
      </c>
      <c r="G20" s="46">
        <v>833874.35</v>
      </c>
      <c r="H20" s="45">
        <f t="shared" si="0"/>
        <v>112.11310980974577</v>
      </c>
      <c r="I20" s="45">
        <f t="shared" si="1"/>
        <v>55.591623333333331</v>
      </c>
    </row>
    <row r="21" spans="2:9" ht="25.5" x14ac:dyDescent="0.25">
      <c r="B21" s="50" t="s">
        <v>121</v>
      </c>
      <c r="C21" s="51" t="s">
        <v>83</v>
      </c>
      <c r="D21" s="49">
        <v>339.08</v>
      </c>
      <c r="E21" s="46">
        <v>700</v>
      </c>
      <c r="F21" s="46">
        <v>700</v>
      </c>
      <c r="G21" s="46">
        <v>217.89</v>
      </c>
      <c r="H21" s="45">
        <f t="shared" si="0"/>
        <v>64.259171876843226</v>
      </c>
      <c r="I21" s="45">
        <f t="shared" si="1"/>
        <v>31.127142857142854</v>
      </c>
    </row>
    <row r="22" spans="2:9" x14ac:dyDescent="0.25">
      <c r="B22" s="74" t="s">
        <v>234</v>
      </c>
      <c r="C22" s="75" t="s">
        <v>10</v>
      </c>
      <c r="D22" s="49">
        <f>D23+D28+D35+D45+D48</f>
        <v>1851478.6700000002</v>
      </c>
      <c r="E22" s="46">
        <f>E23+E28+E35+E45+E48</f>
        <v>4071407</v>
      </c>
      <c r="F22" s="46">
        <f>F23+F28+F35+F45+F48</f>
        <v>4071407</v>
      </c>
      <c r="G22" s="46">
        <f>G23+G28+G35+G45+G48</f>
        <v>1927526.44</v>
      </c>
      <c r="H22" s="45">
        <f t="shared" si="0"/>
        <v>104.10740729732521</v>
      </c>
      <c r="I22" s="45">
        <f t="shared" si="1"/>
        <v>47.343005501537924</v>
      </c>
    </row>
    <row r="23" spans="2:9" x14ac:dyDescent="0.25">
      <c r="B23" s="47" t="s">
        <v>255</v>
      </c>
      <c r="C23" s="48" t="s">
        <v>64</v>
      </c>
      <c r="D23" s="49">
        <f>D24+D25+D26+D27</f>
        <v>104886.43000000001</v>
      </c>
      <c r="E23" s="46">
        <f>E24+E25+E26+E27</f>
        <v>228650</v>
      </c>
      <c r="F23" s="46">
        <f>F24+F25+F26+F27</f>
        <v>228650</v>
      </c>
      <c r="G23" s="46">
        <f>G24+G25+G26+G27</f>
        <v>111550.51</v>
      </c>
      <c r="H23" s="45">
        <f t="shared" si="0"/>
        <v>106.35361504820023</v>
      </c>
      <c r="I23" s="45">
        <f t="shared" si="1"/>
        <v>48.786577738902245</v>
      </c>
    </row>
    <row r="24" spans="2:9" x14ac:dyDescent="0.25">
      <c r="B24" s="50" t="s">
        <v>122</v>
      </c>
      <c r="C24" s="51" t="s">
        <v>65</v>
      </c>
      <c r="D24" s="49">
        <v>4388.46</v>
      </c>
      <c r="E24" s="46">
        <v>4550</v>
      </c>
      <c r="F24" s="46">
        <v>4550</v>
      </c>
      <c r="G24" s="46">
        <v>3756.91</v>
      </c>
      <c r="H24" s="45">
        <f t="shared" si="0"/>
        <v>85.608846839210102</v>
      </c>
      <c r="I24" s="45">
        <f t="shared" si="1"/>
        <v>82.569450549450551</v>
      </c>
    </row>
    <row r="25" spans="2:9" ht="25.5" x14ac:dyDescent="0.25">
      <c r="B25" s="50" t="s">
        <v>123</v>
      </c>
      <c r="C25" s="51" t="s">
        <v>84</v>
      </c>
      <c r="D25" s="49">
        <v>95711.58</v>
      </c>
      <c r="E25" s="46">
        <v>210000</v>
      </c>
      <c r="F25" s="46">
        <v>210000</v>
      </c>
      <c r="G25" s="46">
        <v>103671.36</v>
      </c>
      <c r="H25" s="45">
        <f t="shared" si="0"/>
        <v>108.31642315381274</v>
      </c>
      <c r="I25" s="45">
        <f t="shared" si="1"/>
        <v>49.367314285714286</v>
      </c>
    </row>
    <row r="26" spans="2:9" x14ac:dyDescent="0.25">
      <c r="B26" s="50" t="s">
        <v>124</v>
      </c>
      <c r="C26" s="51" t="s">
        <v>66</v>
      </c>
      <c r="D26" s="49">
        <v>4360.8900000000003</v>
      </c>
      <c r="E26" s="46">
        <v>14000</v>
      </c>
      <c r="F26" s="46">
        <v>14000</v>
      </c>
      <c r="G26" s="46">
        <v>3898.29</v>
      </c>
      <c r="H26" s="45">
        <f t="shared" si="0"/>
        <v>89.392073636344875</v>
      </c>
      <c r="I26" s="45">
        <f t="shared" si="1"/>
        <v>27.844928571428575</v>
      </c>
    </row>
    <row r="27" spans="2:9" x14ac:dyDescent="0.25">
      <c r="B27" s="50" t="s">
        <v>125</v>
      </c>
      <c r="C27" s="51" t="s">
        <v>85</v>
      </c>
      <c r="D27" s="76">
        <v>425.5</v>
      </c>
      <c r="E27" s="46">
        <v>100</v>
      </c>
      <c r="F27" s="46">
        <v>100</v>
      </c>
      <c r="G27" s="46">
        <v>223.95</v>
      </c>
      <c r="H27" s="45">
        <f t="shared" si="0"/>
        <v>52.6321974148061</v>
      </c>
      <c r="I27" s="45">
        <f t="shared" si="1"/>
        <v>223.95000000000002</v>
      </c>
    </row>
    <row r="28" spans="2:9" x14ac:dyDescent="0.25">
      <c r="B28" s="47" t="s">
        <v>256</v>
      </c>
      <c r="C28" s="48" t="s">
        <v>52</v>
      </c>
      <c r="D28" s="49">
        <f>D29+D30+D31+D32+D33+D34</f>
        <v>284806.00999999995</v>
      </c>
      <c r="E28" s="46">
        <f>E29+E30+E31+E32+E33+E34</f>
        <v>646300</v>
      </c>
      <c r="F28" s="46">
        <f>F29+F30+F31+F32+F33+F34</f>
        <v>646300</v>
      </c>
      <c r="G28" s="46">
        <f>G29+G30+G31+G32+G33+G34</f>
        <v>261720.91999999998</v>
      </c>
      <c r="H28" s="45">
        <f t="shared" si="0"/>
        <v>91.89445124419953</v>
      </c>
      <c r="I28" s="45">
        <f t="shared" si="1"/>
        <v>40.495268451183655</v>
      </c>
    </row>
    <row r="29" spans="2:9" x14ac:dyDescent="0.25">
      <c r="B29" s="50" t="s">
        <v>126</v>
      </c>
      <c r="C29" s="51" t="s">
        <v>67</v>
      </c>
      <c r="D29" s="49">
        <v>50326.59</v>
      </c>
      <c r="E29" s="46">
        <v>89300</v>
      </c>
      <c r="F29" s="46">
        <v>89300</v>
      </c>
      <c r="G29" s="46">
        <v>46475.18</v>
      </c>
      <c r="H29" s="45">
        <f t="shared" si="0"/>
        <v>92.347166776052191</v>
      </c>
      <c r="I29" s="45">
        <f t="shared" si="1"/>
        <v>52.043874580067182</v>
      </c>
    </row>
    <row r="30" spans="2:9" x14ac:dyDescent="0.25">
      <c r="B30" s="50" t="s">
        <v>127</v>
      </c>
      <c r="C30" s="51" t="s">
        <v>61</v>
      </c>
      <c r="D30" s="49">
        <v>61611.48</v>
      </c>
      <c r="E30" s="46">
        <v>160000</v>
      </c>
      <c r="F30" s="46">
        <v>160000</v>
      </c>
      <c r="G30" s="46">
        <v>62538.94</v>
      </c>
      <c r="H30" s="45">
        <f t="shared" si="0"/>
        <v>101.50533634316201</v>
      </c>
      <c r="I30" s="45">
        <f t="shared" si="1"/>
        <v>39.086837500000001</v>
      </c>
    </row>
    <row r="31" spans="2:9" x14ac:dyDescent="0.25">
      <c r="B31" s="50" t="s">
        <v>128</v>
      </c>
      <c r="C31" s="51" t="s">
        <v>68</v>
      </c>
      <c r="D31" s="49">
        <v>143761.51999999999</v>
      </c>
      <c r="E31" s="46">
        <v>300000</v>
      </c>
      <c r="F31" s="46">
        <v>300000</v>
      </c>
      <c r="G31" s="46">
        <v>126007.03999999999</v>
      </c>
      <c r="H31" s="45">
        <f t="shared" si="0"/>
        <v>87.650047105790208</v>
      </c>
      <c r="I31" s="45">
        <f t="shared" si="1"/>
        <v>42.002346666666661</v>
      </c>
    </row>
    <row r="32" spans="2:9" ht="25.5" x14ac:dyDescent="0.25">
      <c r="B32" s="50" t="s">
        <v>129</v>
      </c>
      <c r="C32" s="51" t="s">
        <v>92</v>
      </c>
      <c r="D32" s="49">
        <v>22365.14</v>
      </c>
      <c r="E32" s="46">
        <v>55000</v>
      </c>
      <c r="F32" s="46">
        <v>55000</v>
      </c>
      <c r="G32" s="46">
        <v>18396.09</v>
      </c>
      <c r="H32" s="45">
        <f t="shared" si="0"/>
        <v>82.253408652930418</v>
      </c>
      <c r="I32" s="45">
        <f t="shared" si="1"/>
        <v>33.447436363636363</v>
      </c>
    </row>
    <row r="33" spans="2:9" x14ac:dyDescent="0.25">
      <c r="B33" s="50" t="s">
        <v>130</v>
      </c>
      <c r="C33" s="51" t="s">
        <v>131</v>
      </c>
      <c r="D33" s="49">
        <v>4387.04</v>
      </c>
      <c r="E33" s="46">
        <v>22000</v>
      </c>
      <c r="F33" s="46">
        <v>22000</v>
      </c>
      <c r="G33" s="46">
        <v>8182.39</v>
      </c>
      <c r="H33" s="45">
        <f t="shared" si="0"/>
        <v>186.51277398883988</v>
      </c>
      <c r="I33" s="45">
        <f t="shared" si="1"/>
        <v>37.192681818181825</v>
      </c>
    </row>
    <row r="34" spans="2:9" x14ac:dyDescent="0.25">
      <c r="B34" s="50" t="s">
        <v>132</v>
      </c>
      <c r="C34" s="51" t="s">
        <v>133</v>
      </c>
      <c r="D34" s="49">
        <v>2354.2399999999998</v>
      </c>
      <c r="E34" s="46">
        <v>20000</v>
      </c>
      <c r="F34" s="46">
        <v>20000</v>
      </c>
      <c r="G34" s="46">
        <v>121.28</v>
      </c>
      <c r="H34" s="45">
        <f t="shared" si="0"/>
        <v>5.1515563408998242</v>
      </c>
      <c r="I34" s="45">
        <f t="shared" si="1"/>
        <v>0.60640000000000005</v>
      </c>
    </row>
    <row r="35" spans="2:9" x14ac:dyDescent="0.25">
      <c r="B35" s="47" t="s">
        <v>257</v>
      </c>
      <c r="C35" s="48" t="s">
        <v>53</v>
      </c>
      <c r="D35" s="49">
        <f>D36+D37+D38+D39+D40+D41+D42+D43+D44</f>
        <v>553822.29</v>
      </c>
      <c r="E35" s="46">
        <f>E36+E37+E38+E39+E40+E41+E42+E43+E44</f>
        <v>1225800</v>
      </c>
      <c r="F35" s="46">
        <f>F36+F37+F38+F39+F40+F41+F42+F43+F44</f>
        <v>1225800</v>
      </c>
      <c r="G35" s="46">
        <f>G36+G37+G38+G39+G40+G41+G42+G43+G44</f>
        <v>780510.44000000006</v>
      </c>
      <c r="H35" s="45">
        <f t="shared" si="0"/>
        <v>140.93156850006886</v>
      </c>
      <c r="I35" s="45">
        <f t="shared" si="1"/>
        <v>63.673555229238055</v>
      </c>
    </row>
    <row r="36" spans="2:9" x14ac:dyDescent="0.25">
      <c r="B36" s="50" t="s">
        <v>134</v>
      </c>
      <c r="C36" s="51" t="s">
        <v>135</v>
      </c>
      <c r="D36" s="49">
        <v>9381.43</v>
      </c>
      <c r="E36" s="46">
        <v>22000</v>
      </c>
      <c r="F36" s="46">
        <v>22000</v>
      </c>
      <c r="G36" s="46">
        <v>11109</v>
      </c>
      <c r="H36" s="45">
        <f t="shared" si="0"/>
        <v>118.41478324733011</v>
      </c>
      <c r="I36" s="45">
        <f t="shared" si="1"/>
        <v>50.495454545454542</v>
      </c>
    </row>
    <row r="37" spans="2:9" x14ac:dyDescent="0.25">
      <c r="B37" s="50" t="s">
        <v>136</v>
      </c>
      <c r="C37" s="51" t="s">
        <v>137</v>
      </c>
      <c r="D37" s="49">
        <v>68588.47</v>
      </c>
      <c r="E37" s="46">
        <v>212300</v>
      </c>
      <c r="F37" s="46">
        <v>212300</v>
      </c>
      <c r="G37" s="46">
        <v>88878.84</v>
      </c>
      <c r="H37" s="45">
        <f t="shared" si="0"/>
        <v>129.58277098176995</v>
      </c>
      <c r="I37" s="45">
        <f t="shared" si="1"/>
        <v>41.864738577484687</v>
      </c>
    </row>
    <row r="38" spans="2:9" x14ac:dyDescent="0.25">
      <c r="B38" s="50" t="s">
        <v>138</v>
      </c>
      <c r="C38" s="51" t="s">
        <v>54</v>
      </c>
      <c r="D38" s="49">
        <v>3123.4</v>
      </c>
      <c r="E38" s="46">
        <v>5000</v>
      </c>
      <c r="F38" s="46">
        <v>5000</v>
      </c>
      <c r="G38" s="46">
        <v>5703.35</v>
      </c>
      <c r="H38" s="45">
        <f t="shared" si="0"/>
        <v>182.60069155407569</v>
      </c>
      <c r="I38" s="45">
        <f t="shared" si="1"/>
        <v>114.06700000000001</v>
      </c>
    </row>
    <row r="39" spans="2:9" x14ac:dyDescent="0.25">
      <c r="B39" s="50" t="s">
        <v>139</v>
      </c>
      <c r="C39" s="51" t="s">
        <v>69</v>
      </c>
      <c r="D39" s="49">
        <v>61673.54</v>
      </c>
      <c r="E39" s="46">
        <v>175800</v>
      </c>
      <c r="F39" s="46">
        <v>175800</v>
      </c>
      <c r="G39" s="46">
        <v>75779.11</v>
      </c>
      <c r="H39" s="45">
        <f t="shared" si="0"/>
        <v>122.87134806920439</v>
      </c>
      <c r="I39" s="45">
        <f t="shared" si="1"/>
        <v>43.105295790671214</v>
      </c>
    </row>
    <row r="40" spans="2:9" x14ac:dyDescent="0.25">
      <c r="B40" s="50" t="s">
        <v>140</v>
      </c>
      <c r="C40" s="51" t="s">
        <v>70</v>
      </c>
      <c r="D40" s="49">
        <v>10326.09</v>
      </c>
      <c r="E40" s="46">
        <v>20000</v>
      </c>
      <c r="F40" s="46">
        <v>20000</v>
      </c>
      <c r="G40" s="46">
        <v>12497.76</v>
      </c>
      <c r="H40" s="45">
        <f t="shared" si="0"/>
        <v>121.03090327510219</v>
      </c>
      <c r="I40" s="45">
        <f t="shared" si="1"/>
        <v>62.488799999999998</v>
      </c>
    </row>
    <row r="41" spans="2:9" x14ac:dyDescent="0.25">
      <c r="B41" s="50" t="s">
        <v>141</v>
      </c>
      <c r="C41" s="51" t="s">
        <v>71</v>
      </c>
      <c r="D41" s="49">
        <v>18591.64</v>
      </c>
      <c r="E41" s="46">
        <v>39000</v>
      </c>
      <c r="F41" s="46">
        <v>39000</v>
      </c>
      <c r="G41" s="46">
        <v>17468.52</v>
      </c>
      <c r="H41" s="45">
        <f t="shared" si="0"/>
        <v>93.959005230307824</v>
      </c>
      <c r="I41" s="45">
        <f t="shared" si="1"/>
        <v>44.791076923076922</v>
      </c>
    </row>
    <row r="42" spans="2:9" x14ac:dyDescent="0.25">
      <c r="B42" s="50" t="s">
        <v>142</v>
      </c>
      <c r="C42" s="51" t="s">
        <v>55</v>
      </c>
      <c r="D42" s="49">
        <v>282315.59999999998</v>
      </c>
      <c r="E42" s="46">
        <v>456000</v>
      </c>
      <c r="F42" s="46">
        <v>456000</v>
      </c>
      <c r="G42" s="46">
        <v>305513.96000000002</v>
      </c>
      <c r="H42" s="45">
        <f t="shared" si="0"/>
        <v>108.21717255440366</v>
      </c>
      <c r="I42" s="45">
        <f t="shared" si="1"/>
        <v>66.998675438596507</v>
      </c>
    </row>
    <row r="43" spans="2:9" x14ac:dyDescent="0.25">
      <c r="B43" s="50" t="s">
        <v>143</v>
      </c>
      <c r="C43" s="51" t="s">
        <v>72</v>
      </c>
      <c r="D43" s="49">
        <v>84469.98</v>
      </c>
      <c r="E43" s="46">
        <v>230000</v>
      </c>
      <c r="F43" s="46">
        <v>230000</v>
      </c>
      <c r="G43" s="46">
        <v>209227.51999999999</v>
      </c>
      <c r="H43" s="45">
        <f t="shared" si="0"/>
        <v>247.69453005671363</v>
      </c>
      <c r="I43" s="45">
        <f t="shared" si="1"/>
        <v>90.96848695652173</v>
      </c>
    </row>
    <row r="44" spans="2:9" x14ac:dyDescent="0.25">
      <c r="B44" s="50" t="s">
        <v>144</v>
      </c>
      <c r="C44" s="51" t="s">
        <v>56</v>
      </c>
      <c r="D44" s="49">
        <v>15352.14</v>
      </c>
      <c r="E44" s="46">
        <v>65700</v>
      </c>
      <c r="F44" s="46">
        <v>65700</v>
      </c>
      <c r="G44" s="46">
        <v>54332.38</v>
      </c>
      <c r="H44" s="45">
        <f t="shared" si="0"/>
        <v>353.90753341227997</v>
      </c>
      <c r="I44" s="45">
        <f t="shared" si="1"/>
        <v>82.697686453576864</v>
      </c>
    </row>
    <row r="45" spans="2:9" ht="25.5" x14ac:dyDescent="0.25">
      <c r="B45" s="47" t="s">
        <v>258</v>
      </c>
      <c r="C45" s="48" t="s">
        <v>93</v>
      </c>
      <c r="D45" s="46">
        <f>D46+D47</f>
        <v>819207.87</v>
      </c>
      <c r="E45" s="46">
        <f t="shared" ref="E45:G45" si="2">E46+E47</f>
        <v>1801000</v>
      </c>
      <c r="F45" s="46">
        <f t="shared" si="2"/>
        <v>1801000</v>
      </c>
      <c r="G45" s="46">
        <f t="shared" si="2"/>
        <v>682603.07</v>
      </c>
      <c r="H45" s="45"/>
      <c r="I45" s="45">
        <f t="shared" si="1"/>
        <v>37.90133647973348</v>
      </c>
    </row>
    <row r="46" spans="2:9" ht="25.5" x14ac:dyDescent="0.25">
      <c r="B46" s="50" t="s">
        <v>145</v>
      </c>
      <c r="C46" s="51" t="s">
        <v>97</v>
      </c>
      <c r="D46" s="46">
        <v>819207.87</v>
      </c>
      <c r="E46" s="46">
        <v>1800000</v>
      </c>
      <c r="F46" s="46">
        <v>1800000</v>
      </c>
      <c r="G46" s="46">
        <v>682603.07</v>
      </c>
      <c r="H46" s="45"/>
      <c r="I46" s="45">
        <f t="shared" si="1"/>
        <v>37.922392777777773</v>
      </c>
    </row>
    <row r="47" spans="2:9" ht="25.5" x14ac:dyDescent="0.25">
      <c r="B47" s="50">
        <v>3252</v>
      </c>
      <c r="C47" s="51" t="s">
        <v>94</v>
      </c>
      <c r="D47" s="76">
        <v>0</v>
      </c>
      <c r="E47" s="46">
        <v>1000</v>
      </c>
      <c r="F47" s="46">
        <v>1000</v>
      </c>
      <c r="G47" s="46">
        <v>0</v>
      </c>
      <c r="H47" s="45"/>
      <c r="I47" s="45">
        <f t="shared" si="1"/>
        <v>0</v>
      </c>
    </row>
    <row r="48" spans="2:9" x14ac:dyDescent="0.25">
      <c r="B48" s="47" t="s">
        <v>259</v>
      </c>
      <c r="C48" s="48" t="s">
        <v>57</v>
      </c>
      <c r="D48" s="49">
        <f>D49+D50+D51+D52+D53+D54+D55</f>
        <v>88756.07</v>
      </c>
      <c r="E48" s="46">
        <f>E49+E50+E51+E52+E53+E54+E55</f>
        <v>169657</v>
      </c>
      <c r="F48" s="46">
        <f>F49+F50+F51+F52+F53+F54+F55</f>
        <v>169657</v>
      </c>
      <c r="G48" s="46">
        <f>G49+G50+G51+G52+G53+G54+G55</f>
        <v>91141.5</v>
      </c>
      <c r="H48" s="45">
        <f t="shared" si="0"/>
        <v>102.6876246323209</v>
      </c>
      <c r="I48" s="45">
        <f t="shared" si="1"/>
        <v>53.721037151429066</v>
      </c>
    </row>
    <row r="49" spans="2:9" ht="25.5" x14ac:dyDescent="0.25">
      <c r="B49" s="50" t="s">
        <v>146</v>
      </c>
      <c r="C49" s="51" t="s">
        <v>86</v>
      </c>
      <c r="D49" s="49">
        <v>6063.96</v>
      </c>
      <c r="E49" s="46">
        <v>13000</v>
      </c>
      <c r="F49" s="46">
        <v>13000</v>
      </c>
      <c r="G49" s="46">
        <v>11666.5</v>
      </c>
      <c r="H49" s="45">
        <f t="shared" si="0"/>
        <v>192.39078094182679</v>
      </c>
      <c r="I49" s="45">
        <f t="shared" si="1"/>
        <v>89.742307692307691</v>
      </c>
    </row>
    <row r="50" spans="2:9" x14ac:dyDescent="0.25">
      <c r="B50" s="50" t="s">
        <v>147</v>
      </c>
      <c r="C50" s="51" t="s">
        <v>73</v>
      </c>
      <c r="D50" s="49">
        <v>72296.039999999994</v>
      </c>
      <c r="E50" s="46">
        <v>137897</v>
      </c>
      <c r="F50" s="46">
        <v>137897</v>
      </c>
      <c r="G50" s="46">
        <v>67805.440000000002</v>
      </c>
      <c r="H50" s="45">
        <f t="shared" si="0"/>
        <v>93.78859478333807</v>
      </c>
      <c r="I50" s="45">
        <f t="shared" si="1"/>
        <v>49.171076963240679</v>
      </c>
    </row>
    <row r="51" spans="2:9" x14ac:dyDescent="0.25">
      <c r="B51" s="50">
        <v>3293</v>
      </c>
      <c r="C51" s="51" t="s">
        <v>58</v>
      </c>
      <c r="D51" s="49">
        <v>0</v>
      </c>
      <c r="E51" s="46">
        <v>100</v>
      </c>
      <c r="F51" s="46">
        <v>100</v>
      </c>
      <c r="G51" s="46">
        <v>0</v>
      </c>
      <c r="H51" s="45" t="e">
        <f t="shared" si="0"/>
        <v>#DIV/0!</v>
      </c>
      <c r="I51" s="45">
        <f t="shared" si="1"/>
        <v>0</v>
      </c>
    </row>
    <row r="52" spans="2:9" x14ac:dyDescent="0.25">
      <c r="B52" s="50" t="s">
        <v>148</v>
      </c>
      <c r="C52" s="51" t="s">
        <v>74</v>
      </c>
      <c r="D52" s="49">
        <v>1075.94</v>
      </c>
      <c r="E52" s="46">
        <v>3000</v>
      </c>
      <c r="F52" s="46">
        <v>3000</v>
      </c>
      <c r="G52" s="49">
        <v>854</v>
      </c>
      <c r="H52" s="45">
        <f t="shared" si="0"/>
        <v>79.37245571314385</v>
      </c>
      <c r="I52" s="45">
        <f t="shared" si="1"/>
        <v>28.466666666666669</v>
      </c>
    </row>
    <row r="53" spans="2:9" x14ac:dyDescent="0.25">
      <c r="B53" s="50" t="s">
        <v>149</v>
      </c>
      <c r="C53" s="51" t="s">
        <v>75</v>
      </c>
      <c r="D53" s="49">
        <v>9037.75</v>
      </c>
      <c r="E53" s="46">
        <v>13650</v>
      </c>
      <c r="F53" s="46">
        <v>13650</v>
      </c>
      <c r="G53" s="49">
        <v>10745.83</v>
      </c>
      <c r="H53" s="45">
        <f t="shared" si="0"/>
        <v>118.89939420762911</v>
      </c>
      <c r="I53" s="45">
        <f t="shared" si="1"/>
        <v>78.724029304029301</v>
      </c>
    </row>
    <row r="54" spans="2:9" x14ac:dyDescent="0.25">
      <c r="B54" s="50" t="s">
        <v>150</v>
      </c>
      <c r="C54" s="51" t="s">
        <v>76</v>
      </c>
      <c r="D54" s="49">
        <v>282.38</v>
      </c>
      <c r="E54" s="46">
        <v>2000</v>
      </c>
      <c r="F54" s="46">
        <v>2000</v>
      </c>
      <c r="G54" s="49">
        <v>0</v>
      </c>
      <c r="H54" s="45">
        <f t="shared" si="0"/>
        <v>0</v>
      </c>
      <c r="I54" s="45">
        <f t="shared" si="1"/>
        <v>0</v>
      </c>
    </row>
    <row r="55" spans="2:9" x14ac:dyDescent="0.25">
      <c r="B55" s="50" t="s">
        <v>151</v>
      </c>
      <c r="C55" s="51" t="s">
        <v>57</v>
      </c>
      <c r="D55" s="49">
        <v>0</v>
      </c>
      <c r="E55" s="46">
        <v>10</v>
      </c>
      <c r="F55" s="46">
        <v>10</v>
      </c>
      <c r="G55" s="49">
        <v>69.73</v>
      </c>
      <c r="H55" s="45" t="e">
        <f t="shared" si="0"/>
        <v>#DIV/0!</v>
      </c>
      <c r="I55" s="45">
        <f t="shared" si="1"/>
        <v>697.30000000000007</v>
      </c>
    </row>
    <row r="56" spans="2:9" x14ac:dyDescent="0.25">
      <c r="B56" s="74" t="s">
        <v>235</v>
      </c>
      <c r="C56" s="75" t="s">
        <v>29</v>
      </c>
      <c r="D56" s="49">
        <f>D57+D59</f>
        <v>25868.959999999999</v>
      </c>
      <c r="E56" s="46">
        <f>E57+E59</f>
        <v>7500</v>
      </c>
      <c r="F56" s="46">
        <f>F57+F59</f>
        <v>7500</v>
      </c>
      <c r="G56" s="46">
        <f>G57+G59</f>
        <v>45073.259999999995</v>
      </c>
      <c r="H56" s="45">
        <f t="shared" si="0"/>
        <v>174.2368460115907</v>
      </c>
      <c r="I56" s="45">
        <f t="shared" si="1"/>
        <v>600.97679999999991</v>
      </c>
    </row>
    <row r="57" spans="2:9" x14ac:dyDescent="0.25">
      <c r="B57" s="47" t="s">
        <v>260</v>
      </c>
      <c r="C57" s="48" t="s">
        <v>261</v>
      </c>
      <c r="D57" s="49">
        <f>D58</f>
        <v>88.59</v>
      </c>
      <c r="E57" s="46">
        <f>E58</f>
        <v>0</v>
      </c>
      <c r="F57" s="46">
        <f>F58</f>
        <v>0</v>
      </c>
      <c r="G57" s="46">
        <f>G58</f>
        <v>0</v>
      </c>
      <c r="H57" s="45">
        <f t="shared" si="0"/>
        <v>0</v>
      </c>
      <c r="I57" s="45" t="e">
        <f t="shared" si="1"/>
        <v>#DIV/0!</v>
      </c>
    </row>
    <row r="58" spans="2:9" ht="38.25" x14ac:dyDescent="0.25">
      <c r="B58" s="50" t="s">
        <v>152</v>
      </c>
      <c r="C58" s="51" t="s">
        <v>153</v>
      </c>
      <c r="D58" s="49">
        <v>88.59</v>
      </c>
      <c r="E58" s="46">
        <v>0</v>
      </c>
      <c r="F58" s="46">
        <v>0</v>
      </c>
      <c r="G58" s="49">
        <v>0</v>
      </c>
      <c r="H58" s="45">
        <f t="shared" si="0"/>
        <v>0</v>
      </c>
      <c r="I58" s="45" t="e">
        <f t="shared" si="1"/>
        <v>#DIV/0!</v>
      </c>
    </row>
    <row r="59" spans="2:9" x14ac:dyDescent="0.25">
      <c r="B59" s="47" t="s">
        <v>262</v>
      </c>
      <c r="C59" s="48" t="s">
        <v>77</v>
      </c>
      <c r="D59" s="49">
        <f>D60+D61+D62</f>
        <v>25780.37</v>
      </c>
      <c r="E59" s="46">
        <f>E60+E61+E62</f>
        <v>7500</v>
      </c>
      <c r="F59" s="46">
        <f>F60+F61+F62</f>
        <v>7500</v>
      </c>
      <c r="G59" s="46">
        <f>G60+G61+G62</f>
        <v>45073.259999999995</v>
      </c>
      <c r="H59" s="45">
        <f t="shared" si="0"/>
        <v>174.83558226666256</v>
      </c>
      <c r="I59" s="45">
        <f t="shared" si="1"/>
        <v>600.97679999999991</v>
      </c>
    </row>
    <row r="60" spans="2:9" x14ac:dyDescent="0.25">
      <c r="B60" s="50" t="s">
        <v>154</v>
      </c>
      <c r="C60" s="51" t="s">
        <v>78</v>
      </c>
      <c r="D60" s="49">
        <v>4100.88</v>
      </c>
      <c r="E60" s="46">
        <v>6500</v>
      </c>
      <c r="F60" s="46">
        <v>6500</v>
      </c>
      <c r="G60" s="49">
        <v>4032.99</v>
      </c>
      <c r="H60" s="45">
        <f t="shared" si="0"/>
        <v>98.344501667934679</v>
      </c>
      <c r="I60" s="45">
        <f t="shared" si="1"/>
        <v>62.045999999999999</v>
      </c>
    </row>
    <row r="61" spans="2:9" x14ac:dyDescent="0.25">
      <c r="B61" s="50" t="s">
        <v>155</v>
      </c>
      <c r="C61" s="51" t="s">
        <v>79</v>
      </c>
      <c r="D61" s="49">
        <v>21678.57</v>
      </c>
      <c r="E61" s="46">
        <v>1000</v>
      </c>
      <c r="F61" s="46">
        <v>1000</v>
      </c>
      <c r="G61" s="49">
        <v>41040.269999999997</v>
      </c>
      <c r="H61" s="45">
        <f t="shared" si="0"/>
        <v>189.31262532537892</v>
      </c>
      <c r="I61" s="45">
        <f t="shared" si="1"/>
        <v>4104.027</v>
      </c>
    </row>
    <row r="62" spans="2:9" x14ac:dyDescent="0.25">
      <c r="B62" s="50" t="s">
        <v>156</v>
      </c>
      <c r="C62" s="51" t="s">
        <v>95</v>
      </c>
      <c r="D62" s="49">
        <v>0.92</v>
      </c>
      <c r="E62" s="46">
        <v>0</v>
      </c>
      <c r="F62" s="46">
        <v>0</v>
      </c>
      <c r="G62" s="49">
        <v>0</v>
      </c>
      <c r="H62" s="45">
        <f t="shared" si="0"/>
        <v>0</v>
      </c>
      <c r="I62" s="45" t="s">
        <v>174</v>
      </c>
    </row>
    <row r="63" spans="2:9" ht="25.5" x14ac:dyDescent="0.25">
      <c r="B63" s="74" t="s">
        <v>236</v>
      </c>
      <c r="C63" s="75" t="s">
        <v>237</v>
      </c>
      <c r="D63" s="49">
        <f t="shared" ref="D63:G64" si="3">D64</f>
        <v>816.23</v>
      </c>
      <c r="E63" s="46">
        <f t="shared" si="3"/>
        <v>995</v>
      </c>
      <c r="F63" s="46">
        <f t="shared" si="3"/>
        <v>995</v>
      </c>
      <c r="G63" s="46">
        <f t="shared" si="3"/>
        <v>816.23</v>
      </c>
      <c r="H63" s="45">
        <f t="shared" si="0"/>
        <v>100</v>
      </c>
      <c r="I63" s="45">
        <f t="shared" si="1"/>
        <v>82.03316582914573</v>
      </c>
    </row>
    <row r="64" spans="2:9" x14ac:dyDescent="0.25">
      <c r="B64" s="47" t="s">
        <v>263</v>
      </c>
      <c r="C64" s="48" t="s">
        <v>80</v>
      </c>
      <c r="D64" s="49">
        <f t="shared" si="3"/>
        <v>816.23</v>
      </c>
      <c r="E64" s="46">
        <f t="shared" si="3"/>
        <v>995</v>
      </c>
      <c r="F64" s="46">
        <f t="shared" si="3"/>
        <v>995</v>
      </c>
      <c r="G64" s="49">
        <f t="shared" si="3"/>
        <v>816.23</v>
      </c>
      <c r="H64" s="45">
        <f t="shared" si="0"/>
        <v>100</v>
      </c>
      <c r="I64" s="45">
        <f t="shared" si="1"/>
        <v>82.03316582914573</v>
      </c>
    </row>
    <row r="65" spans="2:9" x14ac:dyDescent="0.25">
      <c r="B65" s="50" t="s">
        <v>157</v>
      </c>
      <c r="C65" s="51" t="s">
        <v>81</v>
      </c>
      <c r="D65" s="49">
        <v>816.23</v>
      </c>
      <c r="E65" s="46">
        <v>995</v>
      </c>
      <c r="F65" s="46">
        <v>995</v>
      </c>
      <c r="G65" s="49">
        <v>816.23</v>
      </c>
      <c r="H65" s="45">
        <f t="shared" si="0"/>
        <v>100</v>
      </c>
      <c r="I65" s="45">
        <f t="shared" si="1"/>
        <v>82.03316582914573</v>
      </c>
    </row>
    <row r="66" spans="2:9" x14ac:dyDescent="0.25">
      <c r="B66" s="38" t="s">
        <v>264</v>
      </c>
      <c r="C66" s="62" t="s">
        <v>6</v>
      </c>
      <c r="D66" s="43">
        <f>D67+D70+D81</f>
        <v>264346.08</v>
      </c>
      <c r="E66" s="44">
        <f>E67+E70+E81</f>
        <v>863132</v>
      </c>
      <c r="F66" s="44">
        <f>F67+F70+F81</f>
        <v>864132</v>
      </c>
      <c r="G66" s="44">
        <f>G67+G70+G81</f>
        <v>104982.75</v>
      </c>
      <c r="H66" s="43">
        <f t="shared" si="0"/>
        <v>39.714131565711128</v>
      </c>
      <c r="I66" s="43">
        <f t="shared" si="1"/>
        <v>12.148925164211024</v>
      </c>
    </row>
    <row r="67" spans="2:9" ht="25.5" x14ac:dyDescent="0.25">
      <c r="B67" s="74" t="s">
        <v>233</v>
      </c>
      <c r="C67" s="75" t="s">
        <v>7</v>
      </c>
      <c r="D67" s="49">
        <f t="shared" ref="D67:G68" si="4">D68</f>
        <v>250</v>
      </c>
      <c r="E67" s="46">
        <f t="shared" si="4"/>
        <v>1000</v>
      </c>
      <c r="F67" s="46">
        <f t="shared" si="4"/>
        <v>1000</v>
      </c>
      <c r="G67" s="46">
        <f t="shared" si="4"/>
        <v>0</v>
      </c>
      <c r="H67" s="45">
        <f t="shared" si="0"/>
        <v>0</v>
      </c>
      <c r="I67" s="45">
        <f t="shared" si="1"/>
        <v>0</v>
      </c>
    </row>
    <row r="68" spans="2:9" x14ac:dyDescent="0.25">
      <c r="B68" s="47" t="s">
        <v>265</v>
      </c>
      <c r="C68" s="48" t="s">
        <v>40</v>
      </c>
      <c r="D68" s="49">
        <f t="shared" si="4"/>
        <v>250</v>
      </c>
      <c r="E68" s="46">
        <f t="shared" si="4"/>
        <v>1000</v>
      </c>
      <c r="F68" s="46">
        <f t="shared" si="4"/>
        <v>1000</v>
      </c>
      <c r="G68" s="46">
        <f t="shared" si="4"/>
        <v>0</v>
      </c>
      <c r="H68" s="45">
        <f t="shared" si="0"/>
        <v>0</v>
      </c>
      <c r="I68" s="45">
        <f t="shared" si="1"/>
        <v>0</v>
      </c>
    </row>
    <row r="69" spans="2:9" x14ac:dyDescent="0.25">
      <c r="B69" s="50" t="s">
        <v>110</v>
      </c>
      <c r="C69" s="51" t="s">
        <v>41</v>
      </c>
      <c r="D69" s="49">
        <v>250</v>
      </c>
      <c r="E69" s="46">
        <v>1000</v>
      </c>
      <c r="F69" s="46">
        <v>1000</v>
      </c>
      <c r="G69" s="49">
        <v>0</v>
      </c>
      <c r="H69" s="45">
        <f t="shared" si="0"/>
        <v>0</v>
      </c>
      <c r="I69" s="45">
        <f t="shared" si="1"/>
        <v>0</v>
      </c>
    </row>
    <row r="70" spans="2:9" ht="25.5" x14ac:dyDescent="0.25">
      <c r="B70" s="74" t="s">
        <v>231</v>
      </c>
      <c r="C70" s="75" t="s">
        <v>30</v>
      </c>
      <c r="D70" s="49">
        <f>D71+D77+D79</f>
        <v>264096.08</v>
      </c>
      <c r="E70" s="46">
        <f>E71+E77+E79</f>
        <v>662132</v>
      </c>
      <c r="F70" s="46">
        <f>F71+F77+F79</f>
        <v>663132</v>
      </c>
      <c r="G70" s="46">
        <f>G71+G77+G79</f>
        <v>104982.75</v>
      </c>
      <c r="H70" s="45">
        <f t="shared" si="0"/>
        <v>39.751725962763246</v>
      </c>
      <c r="I70" s="45">
        <f t="shared" si="1"/>
        <v>15.831350319393426</v>
      </c>
    </row>
    <row r="71" spans="2:9" x14ac:dyDescent="0.25">
      <c r="B71" s="47" t="s">
        <v>266</v>
      </c>
      <c r="C71" s="48" t="s">
        <v>36</v>
      </c>
      <c r="D71" s="49">
        <f>D72+D73+D74+D75+D76</f>
        <v>234035.68</v>
      </c>
      <c r="E71" s="46">
        <f>E72+E73+E74+E75+E76</f>
        <v>657132</v>
      </c>
      <c r="F71" s="46">
        <f>F72+F73+F74+F75+F76</f>
        <v>658132</v>
      </c>
      <c r="G71" s="46">
        <f>G72+G73+G74+G75+G76</f>
        <v>104982.75</v>
      </c>
      <c r="H71" s="45">
        <f t="shared" si="0"/>
        <v>44.857583253972216</v>
      </c>
      <c r="I71" s="45">
        <f t="shared" si="1"/>
        <v>15.951625205885749</v>
      </c>
    </row>
    <row r="72" spans="2:9" x14ac:dyDescent="0.25">
      <c r="B72" s="50" t="s">
        <v>104</v>
      </c>
      <c r="C72" s="51" t="s">
        <v>42</v>
      </c>
      <c r="D72" s="49">
        <v>40362.04</v>
      </c>
      <c r="E72" s="46">
        <v>217132</v>
      </c>
      <c r="F72" s="46">
        <v>218132</v>
      </c>
      <c r="G72" s="49">
        <v>29210.35</v>
      </c>
      <c r="H72" s="45">
        <f t="shared" si="0"/>
        <v>72.370846468612584</v>
      </c>
      <c r="I72" s="45">
        <f t="shared" si="1"/>
        <v>13.391134725762383</v>
      </c>
    </row>
    <row r="73" spans="2:9" x14ac:dyDescent="0.25">
      <c r="B73" s="50" t="s">
        <v>105</v>
      </c>
      <c r="C73" s="51" t="s">
        <v>43</v>
      </c>
      <c r="D73" s="49">
        <v>8606.4</v>
      </c>
      <c r="E73" s="77">
        <v>38000</v>
      </c>
      <c r="F73" s="77">
        <v>38000</v>
      </c>
      <c r="G73" s="77">
        <v>35447.5</v>
      </c>
      <c r="H73" s="45">
        <f t="shared" si="0"/>
        <v>411.87372188139062</v>
      </c>
      <c r="I73" s="45">
        <f t="shared" si="1"/>
        <v>93.28289473684211</v>
      </c>
    </row>
    <row r="74" spans="2:9" x14ac:dyDescent="0.25">
      <c r="B74" s="50" t="s">
        <v>106</v>
      </c>
      <c r="C74" s="51" t="s">
        <v>37</v>
      </c>
      <c r="D74" s="49">
        <v>171563.48</v>
      </c>
      <c r="E74" s="77">
        <v>392000</v>
      </c>
      <c r="F74" s="77">
        <v>392000</v>
      </c>
      <c r="G74" s="77">
        <v>26862.5</v>
      </c>
      <c r="H74" s="45">
        <f t="shared" si="0"/>
        <v>15.657469759881298</v>
      </c>
      <c r="I74" s="45">
        <f t="shared" si="1"/>
        <v>6.8526785714285721</v>
      </c>
    </row>
    <row r="75" spans="2:9" x14ac:dyDescent="0.25">
      <c r="B75" s="50" t="s">
        <v>161</v>
      </c>
      <c r="C75" s="51" t="s">
        <v>162</v>
      </c>
      <c r="D75" s="49">
        <v>6266.46</v>
      </c>
      <c r="E75" s="77">
        <v>0</v>
      </c>
      <c r="F75" s="77">
        <v>0</v>
      </c>
      <c r="G75" s="77">
        <v>13412.5</v>
      </c>
      <c r="H75" s="45">
        <f t="shared" si="0"/>
        <v>214.03631396354558</v>
      </c>
      <c r="I75" s="45" t="s">
        <v>174</v>
      </c>
    </row>
    <row r="76" spans="2:9" x14ac:dyDescent="0.25">
      <c r="B76" s="50" t="s">
        <v>111</v>
      </c>
      <c r="C76" s="51" t="s">
        <v>45</v>
      </c>
      <c r="D76" s="49">
        <v>7237.3</v>
      </c>
      <c r="E76" s="77">
        <v>10000</v>
      </c>
      <c r="F76" s="77">
        <v>10000</v>
      </c>
      <c r="G76" s="77">
        <v>49.9</v>
      </c>
      <c r="H76" s="45">
        <f t="shared" si="0"/>
        <v>0.68948364721650335</v>
      </c>
      <c r="I76" s="45">
        <f t="shared" si="1"/>
        <v>0.49899999999999994</v>
      </c>
    </row>
    <row r="77" spans="2:9" x14ac:dyDescent="0.25">
      <c r="B77" s="47" t="s">
        <v>267</v>
      </c>
      <c r="C77" s="48" t="s">
        <v>268</v>
      </c>
      <c r="D77" s="76">
        <f>D78</f>
        <v>27977.95</v>
      </c>
      <c r="E77" s="77">
        <f>E78</f>
        <v>0</v>
      </c>
      <c r="F77" s="77">
        <f>F78</f>
        <v>0</v>
      </c>
      <c r="G77" s="77">
        <f>G78</f>
        <v>0</v>
      </c>
      <c r="H77" s="45"/>
      <c r="I77" s="45"/>
    </row>
    <row r="78" spans="2:9" x14ac:dyDescent="0.25">
      <c r="B78" s="50" t="s">
        <v>112</v>
      </c>
      <c r="C78" s="51" t="s">
        <v>113</v>
      </c>
      <c r="D78" s="76">
        <v>27977.95</v>
      </c>
      <c r="E78" s="77">
        <v>0</v>
      </c>
      <c r="F78" s="77">
        <v>0</v>
      </c>
      <c r="G78" s="77">
        <v>0</v>
      </c>
      <c r="H78" s="45"/>
      <c r="I78" s="45"/>
    </row>
    <row r="79" spans="2:9" x14ac:dyDescent="0.25">
      <c r="B79" s="47" t="s">
        <v>269</v>
      </c>
      <c r="C79" s="48" t="s">
        <v>46</v>
      </c>
      <c r="D79" s="49">
        <f>D80</f>
        <v>2082.4499999999998</v>
      </c>
      <c r="E79" s="77">
        <f>E80</f>
        <v>5000</v>
      </c>
      <c r="F79" s="77">
        <f>F80</f>
        <v>5000</v>
      </c>
      <c r="G79" s="77">
        <f>G80</f>
        <v>0</v>
      </c>
      <c r="H79" s="45">
        <f>(G79/D79)*100</f>
        <v>0</v>
      </c>
      <c r="I79" s="45">
        <f>(G79/F79)*100</f>
        <v>0</v>
      </c>
    </row>
    <row r="80" spans="2:9" x14ac:dyDescent="0.25">
      <c r="B80" s="50" t="s">
        <v>114</v>
      </c>
      <c r="C80" s="51" t="s">
        <v>47</v>
      </c>
      <c r="D80" s="49">
        <v>2082.4499999999998</v>
      </c>
      <c r="E80" s="77">
        <v>5000</v>
      </c>
      <c r="F80" s="77">
        <v>5000</v>
      </c>
      <c r="G80" s="77">
        <v>0</v>
      </c>
      <c r="H80" s="45">
        <f>(G80/D80)*100</f>
        <v>0</v>
      </c>
      <c r="I80" s="45">
        <f>(G80/F80)*100</f>
        <v>0</v>
      </c>
    </row>
    <row r="81" spans="2:9" ht="25.5" x14ac:dyDescent="0.25">
      <c r="B81" s="74" t="s">
        <v>232</v>
      </c>
      <c r="C81" s="75" t="s">
        <v>31</v>
      </c>
      <c r="D81" s="77">
        <f t="shared" ref="D81:G82" si="5">D82</f>
        <v>0</v>
      </c>
      <c r="E81" s="77">
        <f t="shared" si="5"/>
        <v>200000</v>
      </c>
      <c r="F81" s="77">
        <f t="shared" si="5"/>
        <v>200000</v>
      </c>
      <c r="G81" s="77">
        <f t="shared" si="5"/>
        <v>0</v>
      </c>
      <c r="H81" s="45"/>
      <c r="I81" s="45">
        <f>(G81/F81)*100</f>
        <v>0</v>
      </c>
    </row>
    <row r="82" spans="2:9" ht="26.25" x14ac:dyDescent="0.25">
      <c r="B82" s="47">
        <v>451</v>
      </c>
      <c r="C82" s="78" t="s">
        <v>38</v>
      </c>
      <c r="D82" s="79">
        <f t="shared" si="5"/>
        <v>0</v>
      </c>
      <c r="E82" s="79">
        <f t="shared" si="5"/>
        <v>200000</v>
      </c>
      <c r="F82" s="79">
        <f t="shared" si="5"/>
        <v>200000</v>
      </c>
      <c r="G82" s="79">
        <f t="shared" si="5"/>
        <v>0</v>
      </c>
      <c r="H82" s="45"/>
      <c r="I82" s="45">
        <f>(G82/F82)*100</f>
        <v>0</v>
      </c>
    </row>
    <row r="83" spans="2:9" ht="26.25" x14ac:dyDescent="0.25">
      <c r="B83" s="50">
        <v>4511</v>
      </c>
      <c r="C83" s="78" t="s">
        <v>38</v>
      </c>
      <c r="D83" s="80">
        <v>0</v>
      </c>
      <c r="E83" s="79">
        <v>200000</v>
      </c>
      <c r="F83" s="79">
        <v>200000</v>
      </c>
      <c r="G83" s="80">
        <v>0</v>
      </c>
      <c r="H83" s="45"/>
      <c r="I83" s="45">
        <f>(G83/F83)*100</f>
        <v>0</v>
      </c>
    </row>
  </sheetData>
  <mergeCells count="5">
    <mergeCell ref="B8:C8"/>
    <mergeCell ref="B9:C9"/>
    <mergeCell ref="B2:I2"/>
    <mergeCell ref="B4:I4"/>
    <mergeCell ref="B6:I6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0"/>
  <sheetViews>
    <sheetView topLeftCell="A22" workbookViewId="0">
      <selection sqref="A1:G30"/>
    </sheetView>
  </sheetViews>
  <sheetFormatPr defaultRowHeight="15" x14ac:dyDescent="0.25"/>
  <cols>
    <col min="1" max="1" width="44" bestFit="1" customWidth="1"/>
    <col min="2" max="2" width="11" bestFit="1" customWidth="1"/>
    <col min="3" max="3" width="13.42578125" bestFit="1" customWidth="1"/>
    <col min="4" max="5" width="19.42578125" customWidth="1"/>
    <col min="6" max="7" width="9.28515625" bestFit="1" customWidth="1"/>
    <col min="8" max="8" width="25.28515625" customWidth="1"/>
  </cols>
  <sheetData>
    <row r="1" spans="1:7" ht="15.75" customHeight="1" x14ac:dyDescent="0.25">
      <c r="A1" s="91" t="s">
        <v>239</v>
      </c>
      <c r="B1" s="91"/>
      <c r="C1" s="91"/>
      <c r="D1" s="91"/>
      <c r="E1" s="91"/>
      <c r="F1" s="91"/>
      <c r="G1" s="91"/>
    </row>
    <row r="2" spans="1:7" ht="18" x14ac:dyDescent="0.25">
      <c r="A2" s="9"/>
      <c r="B2" s="9"/>
      <c r="C2" s="9"/>
      <c r="D2" s="9"/>
      <c r="E2" s="9"/>
      <c r="F2" s="73"/>
      <c r="G2" s="73"/>
    </row>
    <row r="3" spans="1:7" ht="71.25" x14ac:dyDescent="0.25">
      <c r="A3" s="30" t="s">
        <v>8</v>
      </c>
      <c r="B3" s="31" t="s">
        <v>240</v>
      </c>
      <c r="C3" s="31" t="s">
        <v>180</v>
      </c>
      <c r="D3" s="31" t="s">
        <v>241</v>
      </c>
      <c r="E3" s="31" t="s">
        <v>242</v>
      </c>
      <c r="F3" s="31" t="s">
        <v>243</v>
      </c>
      <c r="G3" s="31" t="s">
        <v>222</v>
      </c>
    </row>
    <row r="4" spans="1:7" x14ac:dyDescent="0.25">
      <c r="A4" s="32">
        <v>1</v>
      </c>
      <c r="B4" s="33">
        <v>2</v>
      </c>
      <c r="C4" s="33">
        <v>3</v>
      </c>
      <c r="D4" s="33">
        <v>4.3333333333333304</v>
      </c>
      <c r="E4" s="33">
        <v>5.0833333333333304</v>
      </c>
      <c r="F4" s="33">
        <v>6</v>
      </c>
      <c r="G4" s="33">
        <v>7</v>
      </c>
    </row>
    <row r="5" spans="1:7" x14ac:dyDescent="0.25">
      <c r="A5" s="38" t="s">
        <v>184</v>
      </c>
      <c r="B5" s="43">
        <f>B6+B8+B10+B12+B14+B16</f>
        <v>8014518.3200000003</v>
      </c>
      <c r="C5" s="43">
        <f>C6+C8+C10+C12+C14+C16</f>
        <v>18359582</v>
      </c>
      <c r="D5" s="43">
        <f>D6+D8+D10+D12+D14+D16</f>
        <v>18359582</v>
      </c>
      <c r="E5" s="43">
        <f>E6+E8+E10+E12+E14+E16</f>
        <v>8616702.3299999982</v>
      </c>
      <c r="F5" s="44">
        <f t="shared" ref="F5:F24" si="0">(E5/B5)*100</f>
        <v>107.51366440197991</v>
      </c>
      <c r="G5" s="44">
        <f t="shared" ref="G5:G24" si="1">(E5/D5)*100</f>
        <v>46.932998420116526</v>
      </c>
    </row>
    <row r="6" spans="1:7" x14ac:dyDescent="0.25">
      <c r="A6" s="41" t="s">
        <v>12</v>
      </c>
      <c r="B6" s="43">
        <f>B7</f>
        <v>365136.16</v>
      </c>
      <c r="C6" s="43">
        <f>C7</f>
        <v>878517</v>
      </c>
      <c r="D6" s="43">
        <f>D7</f>
        <v>878517</v>
      </c>
      <c r="E6" s="43">
        <f>E7</f>
        <v>100299.48</v>
      </c>
      <c r="F6" s="44">
        <f t="shared" si="0"/>
        <v>27.469062499863067</v>
      </c>
      <c r="G6" s="44">
        <f t="shared" si="1"/>
        <v>11.416908266999954</v>
      </c>
    </row>
    <row r="7" spans="1:7" x14ac:dyDescent="0.25">
      <c r="A7" s="47" t="s">
        <v>13</v>
      </c>
      <c r="B7" s="49">
        <v>365136.16</v>
      </c>
      <c r="C7" s="49">
        <v>878517</v>
      </c>
      <c r="D7" s="49">
        <v>878517</v>
      </c>
      <c r="E7" s="49">
        <v>100299.48</v>
      </c>
      <c r="F7" s="46">
        <f t="shared" si="0"/>
        <v>27.469062499863067</v>
      </c>
      <c r="G7" s="46">
        <f t="shared" si="1"/>
        <v>11.416908266999954</v>
      </c>
    </row>
    <row r="8" spans="1:7" x14ac:dyDescent="0.25">
      <c r="A8" s="41" t="s">
        <v>14</v>
      </c>
      <c r="B8" s="43">
        <f>B9</f>
        <v>103110.8</v>
      </c>
      <c r="C8" s="43">
        <f>C9</f>
        <v>120000</v>
      </c>
      <c r="D8" s="43">
        <f>D9</f>
        <v>120000</v>
      </c>
      <c r="E8" s="43">
        <f>E9</f>
        <v>158311.85</v>
      </c>
      <c r="F8" s="44">
        <f t="shared" si="0"/>
        <v>153.53566260760269</v>
      </c>
      <c r="G8" s="44">
        <f t="shared" si="1"/>
        <v>131.92654166666665</v>
      </c>
    </row>
    <row r="9" spans="1:7" x14ac:dyDescent="0.25">
      <c r="A9" s="47" t="s">
        <v>15</v>
      </c>
      <c r="B9" s="49">
        <v>103110.8</v>
      </c>
      <c r="C9" s="49">
        <v>120000</v>
      </c>
      <c r="D9" s="49">
        <v>120000</v>
      </c>
      <c r="E9" s="49">
        <v>158311.85</v>
      </c>
      <c r="F9" s="46">
        <f t="shared" si="0"/>
        <v>153.53566260760269</v>
      </c>
      <c r="G9" s="46">
        <f t="shared" si="1"/>
        <v>131.92654166666665</v>
      </c>
    </row>
    <row r="10" spans="1:7" x14ac:dyDescent="0.25">
      <c r="A10" s="41" t="s">
        <v>32</v>
      </c>
      <c r="B10" s="43">
        <f>B11</f>
        <v>7459249.6600000001</v>
      </c>
      <c r="C10" s="43">
        <f>C11</f>
        <v>17344607</v>
      </c>
      <c r="D10" s="43">
        <f>D11</f>
        <v>17344607</v>
      </c>
      <c r="E10" s="43">
        <f>E11</f>
        <v>8353263.8899999997</v>
      </c>
      <c r="F10" s="44">
        <f t="shared" si="0"/>
        <v>111.98531046351918</v>
      </c>
      <c r="G10" s="44">
        <f t="shared" si="1"/>
        <v>48.16058322912707</v>
      </c>
    </row>
    <row r="11" spans="1:7" x14ac:dyDescent="0.25">
      <c r="A11" s="47" t="s">
        <v>244</v>
      </c>
      <c r="B11" s="49">
        <v>7459249.6600000001</v>
      </c>
      <c r="C11" s="49">
        <v>17344607</v>
      </c>
      <c r="D11" s="49">
        <v>17344607</v>
      </c>
      <c r="E11" s="49">
        <v>8353263.8899999997</v>
      </c>
      <c r="F11" s="46">
        <f t="shared" si="0"/>
        <v>111.98531046351918</v>
      </c>
      <c r="G11" s="46">
        <f t="shared" si="1"/>
        <v>48.16058322912707</v>
      </c>
    </row>
    <row r="12" spans="1:7" x14ac:dyDescent="0.25">
      <c r="A12" s="41" t="s">
        <v>98</v>
      </c>
      <c r="B12" s="43">
        <f>B13</f>
        <v>0</v>
      </c>
      <c r="C12" s="43">
        <f>C13</f>
        <v>16100</v>
      </c>
      <c r="D12" s="43">
        <f>D13</f>
        <v>16100</v>
      </c>
      <c r="E12" s="43">
        <f>E13</f>
        <v>4827.1099999999997</v>
      </c>
      <c r="F12" s="46" t="s">
        <v>174</v>
      </c>
      <c r="G12" s="46" t="s">
        <v>174</v>
      </c>
    </row>
    <row r="13" spans="1:7" x14ac:dyDescent="0.25">
      <c r="A13" s="47" t="s">
        <v>99</v>
      </c>
      <c r="B13" s="49">
        <v>0</v>
      </c>
      <c r="C13" s="49">
        <v>16100</v>
      </c>
      <c r="D13" s="49">
        <v>16100</v>
      </c>
      <c r="E13" s="49">
        <v>4827.1099999999997</v>
      </c>
      <c r="F13" s="46" t="s">
        <v>174</v>
      </c>
      <c r="G13" s="46" t="s">
        <v>174</v>
      </c>
    </row>
    <row r="14" spans="1:7" x14ac:dyDescent="0.25">
      <c r="A14" s="41" t="s">
        <v>88</v>
      </c>
      <c r="B14" s="43">
        <f>B15</f>
        <v>78831.92</v>
      </c>
      <c r="C14" s="43">
        <f>C15</f>
        <v>0</v>
      </c>
      <c r="D14" s="43">
        <f>D15</f>
        <v>0</v>
      </c>
      <c r="E14" s="43">
        <f>E15</f>
        <v>0</v>
      </c>
      <c r="F14" s="44">
        <f t="shared" si="0"/>
        <v>0</v>
      </c>
      <c r="G14" s="44" t="s">
        <v>174</v>
      </c>
    </row>
    <row r="15" spans="1:7" x14ac:dyDescent="0.25">
      <c r="A15" s="47" t="s">
        <v>245</v>
      </c>
      <c r="B15" s="49">
        <v>78831.92</v>
      </c>
      <c r="C15" s="49">
        <v>0</v>
      </c>
      <c r="D15" s="49">
        <v>0</v>
      </c>
      <c r="E15" s="49">
        <v>0</v>
      </c>
      <c r="F15" s="46">
        <f t="shared" si="0"/>
        <v>0</v>
      </c>
      <c r="G15" s="46" t="s">
        <v>174</v>
      </c>
    </row>
    <row r="16" spans="1:7" ht="25.5" x14ac:dyDescent="0.25">
      <c r="A16" s="41" t="s">
        <v>246</v>
      </c>
      <c r="B16" s="43">
        <f>B17</f>
        <v>8189.78</v>
      </c>
      <c r="C16" s="43">
        <f>C17</f>
        <v>358</v>
      </c>
      <c r="D16" s="43">
        <f>D17</f>
        <v>358</v>
      </c>
      <c r="E16" s="43">
        <f>E17</f>
        <v>0</v>
      </c>
      <c r="F16" s="44">
        <f t="shared" si="0"/>
        <v>0</v>
      </c>
      <c r="G16" s="44">
        <f t="shared" si="1"/>
        <v>0</v>
      </c>
    </row>
    <row r="17" spans="1:7" ht="25.5" x14ac:dyDescent="0.25">
      <c r="A17" s="47" t="s">
        <v>247</v>
      </c>
      <c r="B17" s="49">
        <v>8189.78</v>
      </c>
      <c r="C17" s="49">
        <v>358</v>
      </c>
      <c r="D17" s="49">
        <v>358</v>
      </c>
      <c r="E17" s="49">
        <v>0</v>
      </c>
      <c r="F17" s="46">
        <f t="shared" si="0"/>
        <v>0</v>
      </c>
      <c r="G17" s="46">
        <f t="shared" si="1"/>
        <v>0</v>
      </c>
    </row>
    <row r="18" spans="1:7" x14ac:dyDescent="0.25">
      <c r="A18" s="38" t="s">
        <v>248</v>
      </c>
      <c r="B18" s="43">
        <f>B19+B21+B23+B25+B27+B29</f>
        <v>8003916.8200000003</v>
      </c>
      <c r="C18" s="43">
        <f>C19+C21+C23+C25+C27+C29</f>
        <v>18361094</v>
      </c>
      <c r="D18" s="43">
        <f>D19+D21+D23+D25+D27+D29</f>
        <v>18361094</v>
      </c>
      <c r="E18" s="43">
        <f>E19+E21+E23+E25+E27+E29</f>
        <v>8492215.0899999999</v>
      </c>
      <c r="F18" s="44">
        <f t="shared" si="0"/>
        <v>106.10074143674071</v>
      </c>
      <c r="G18" s="44">
        <f t="shared" si="1"/>
        <v>46.251138902725515</v>
      </c>
    </row>
    <row r="19" spans="1:7" x14ac:dyDescent="0.25">
      <c r="A19" s="41" t="s">
        <v>12</v>
      </c>
      <c r="B19" s="43">
        <f>B20</f>
        <v>365136.16</v>
      </c>
      <c r="C19" s="43">
        <f>C20</f>
        <v>878517</v>
      </c>
      <c r="D19" s="43">
        <f>D20</f>
        <v>878517</v>
      </c>
      <c r="E19" s="43">
        <f>E20</f>
        <v>118585.05</v>
      </c>
      <c r="F19" s="44">
        <f t="shared" si="0"/>
        <v>32.476939561395405</v>
      </c>
      <c r="G19" s="44">
        <f t="shared" si="1"/>
        <v>13.498321603338354</v>
      </c>
    </row>
    <row r="20" spans="1:7" x14ac:dyDescent="0.25">
      <c r="A20" s="47" t="s">
        <v>13</v>
      </c>
      <c r="B20" s="49">
        <v>365136.16</v>
      </c>
      <c r="C20" s="49">
        <v>878517</v>
      </c>
      <c r="D20" s="49">
        <v>878517</v>
      </c>
      <c r="E20" s="49">
        <v>118585.05</v>
      </c>
      <c r="F20" s="46">
        <f t="shared" si="0"/>
        <v>32.476939561395405</v>
      </c>
      <c r="G20" s="46">
        <f t="shared" si="1"/>
        <v>13.498321603338354</v>
      </c>
    </row>
    <row r="21" spans="1:7" x14ac:dyDescent="0.25">
      <c r="A21" s="41" t="s">
        <v>14</v>
      </c>
      <c r="B21" s="43">
        <f>B22</f>
        <v>101288.33</v>
      </c>
      <c r="C21" s="43">
        <f>C22</f>
        <v>120000</v>
      </c>
      <c r="D21" s="43">
        <f>D22</f>
        <v>120000</v>
      </c>
      <c r="E21" s="43">
        <f>E22</f>
        <v>53477.75</v>
      </c>
      <c r="F21" s="44">
        <f t="shared" si="0"/>
        <v>52.797543408998848</v>
      </c>
      <c r="G21" s="44">
        <f t="shared" si="1"/>
        <v>44.564791666666665</v>
      </c>
    </row>
    <row r="22" spans="1:7" x14ac:dyDescent="0.25">
      <c r="A22" s="47" t="s">
        <v>15</v>
      </c>
      <c r="B22" s="49">
        <v>101288.33</v>
      </c>
      <c r="C22" s="49">
        <v>120000</v>
      </c>
      <c r="D22" s="49">
        <v>120000</v>
      </c>
      <c r="E22" s="49">
        <v>53477.75</v>
      </c>
      <c r="F22" s="46">
        <f t="shared" si="0"/>
        <v>52.797543408998848</v>
      </c>
      <c r="G22" s="46">
        <f t="shared" si="1"/>
        <v>44.564791666666665</v>
      </c>
    </row>
    <row r="23" spans="1:7" x14ac:dyDescent="0.25">
      <c r="A23" s="41" t="s">
        <v>32</v>
      </c>
      <c r="B23" s="43">
        <f>B24</f>
        <v>7424595.4000000004</v>
      </c>
      <c r="C23" s="43">
        <f>C24</f>
        <v>17344607</v>
      </c>
      <c r="D23" s="43">
        <f>D24</f>
        <v>17344607</v>
      </c>
      <c r="E23" s="43">
        <f>E24</f>
        <v>8315146.0199999996</v>
      </c>
      <c r="F23" s="44">
        <f t="shared" si="0"/>
        <v>111.99460134891659</v>
      </c>
      <c r="G23" s="44">
        <f t="shared" si="1"/>
        <v>47.940815378520824</v>
      </c>
    </row>
    <row r="24" spans="1:7" x14ac:dyDescent="0.25">
      <c r="A24" s="47" t="s">
        <v>244</v>
      </c>
      <c r="B24" s="49">
        <v>7424595.4000000004</v>
      </c>
      <c r="C24" s="49">
        <v>17344607</v>
      </c>
      <c r="D24" s="49">
        <v>17344607</v>
      </c>
      <c r="E24" s="49">
        <v>8315146.0199999996</v>
      </c>
      <c r="F24" s="46">
        <f t="shared" si="0"/>
        <v>111.99460134891659</v>
      </c>
      <c r="G24" s="46">
        <f t="shared" si="1"/>
        <v>47.940815378520824</v>
      </c>
    </row>
    <row r="25" spans="1:7" x14ac:dyDescent="0.25">
      <c r="A25" s="41" t="s">
        <v>249</v>
      </c>
      <c r="B25" s="43">
        <f>B26</f>
        <v>34568.18</v>
      </c>
      <c r="C25" s="43">
        <f>C26</f>
        <v>16100</v>
      </c>
      <c r="D25" s="43">
        <f>D26</f>
        <v>16100</v>
      </c>
      <c r="E25" s="43">
        <f>E26</f>
        <v>4827.1099999999997</v>
      </c>
      <c r="F25" s="44">
        <v>0</v>
      </c>
      <c r="G25" s="44">
        <v>0</v>
      </c>
    </row>
    <row r="26" spans="1:7" x14ac:dyDescent="0.25">
      <c r="A26" s="47" t="s">
        <v>99</v>
      </c>
      <c r="B26" s="49">
        <v>34568.18</v>
      </c>
      <c r="C26" s="49">
        <v>16100</v>
      </c>
      <c r="D26" s="49">
        <v>16100</v>
      </c>
      <c r="E26" s="49">
        <v>4827.1099999999997</v>
      </c>
      <c r="F26" s="46">
        <v>0</v>
      </c>
      <c r="G26" s="46">
        <v>0</v>
      </c>
    </row>
    <row r="27" spans="1:7" x14ac:dyDescent="0.25">
      <c r="A27" s="41" t="s">
        <v>88</v>
      </c>
      <c r="B27" s="43">
        <f>B28</f>
        <v>78149.59</v>
      </c>
      <c r="C27" s="43">
        <f>C28</f>
        <v>0</v>
      </c>
      <c r="D27" s="43">
        <f>D28</f>
        <v>0</v>
      </c>
      <c r="E27" s="43">
        <f>E28</f>
        <v>0</v>
      </c>
      <c r="F27" s="44">
        <f>(E27/B27)*100</f>
        <v>0</v>
      </c>
      <c r="G27" s="44" t="s">
        <v>174</v>
      </c>
    </row>
    <row r="28" spans="1:7" x14ac:dyDescent="0.25">
      <c r="A28" s="47" t="s">
        <v>245</v>
      </c>
      <c r="B28" s="49">
        <v>78149.59</v>
      </c>
      <c r="C28" s="49">
        <v>0</v>
      </c>
      <c r="D28" s="49">
        <v>0</v>
      </c>
      <c r="E28" s="49">
        <v>0</v>
      </c>
      <c r="F28" s="46">
        <f>(E28/B28)*100</f>
        <v>0</v>
      </c>
      <c r="G28" s="46" t="s">
        <v>174</v>
      </c>
    </row>
    <row r="29" spans="1:7" ht="25.5" x14ac:dyDescent="0.25">
      <c r="A29" s="41" t="s">
        <v>246</v>
      </c>
      <c r="B29" s="43">
        <f>B30</f>
        <v>179.16</v>
      </c>
      <c r="C29" s="43">
        <f>C30</f>
        <v>1870</v>
      </c>
      <c r="D29" s="43">
        <f>D30</f>
        <v>1870</v>
      </c>
      <c r="E29" s="43">
        <f>E30</f>
        <v>179.16</v>
      </c>
      <c r="F29" s="44">
        <f>(E29/B29)*100</f>
        <v>100</v>
      </c>
      <c r="G29" s="44">
        <f>(E29/D29)*100</f>
        <v>9.5807486631016037</v>
      </c>
    </row>
    <row r="30" spans="1:7" ht="25.5" x14ac:dyDescent="0.25">
      <c r="A30" s="47" t="s">
        <v>247</v>
      </c>
      <c r="B30" s="49">
        <v>179.16</v>
      </c>
      <c r="C30" s="49">
        <v>1870</v>
      </c>
      <c r="D30" s="49">
        <v>1870</v>
      </c>
      <c r="E30" s="49">
        <v>179.16</v>
      </c>
      <c r="F30" s="46">
        <f>(E30/B30)*100</f>
        <v>100</v>
      </c>
      <c r="G30" s="46">
        <f>(E30/D30)*100</f>
        <v>9.5807486631016037</v>
      </c>
    </row>
  </sheetData>
  <mergeCells count="1">
    <mergeCell ref="A1:G1"/>
  </mergeCells>
  <pageMargins left="0.7" right="0.7" top="0.75" bottom="0.75" header="0.3" footer="0.3"/>
  <pageSetup paperSize="9" scale="9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"/>
  <sheetViews>
    <sheetView workbookViewId="0">
      <selection activeCell="H8" sqref="A1:H8"/>
    </sheetView>
  </sheetViews>
  <sheetFormatPr defaultRowHeight="15" x14ac:dyDescent="0.25"/>
  <cols>
    <col min="1" max="1" width="8.7109375" bestFit="1" customWidth="1"/>
    <col min="2" max="2" width="17.42578125" bestFit="1" customWidth="1"/>
    <col min="3" max="3" width="19.140625" bestFit="1" customWidth="1"/>
    <col min="4" max="4" width="16.85546875" bestFit="1" customWidth="1"/>
    <col min="5" max="5" width="16.140625" bestFit="1" customWidth="1"/>
    <col min="6" max="6" width="19.140625" bestFit="1" customWidth="1"/>
    <col min="7" max="8" width="9.28515625" bestFit="1" customWidth="1"/>
  </cols>
  <sheetData>
    <row r="1" spans="1:8" ht="18" x14ac:dyDescent="0.25">
      <c r="A1" s="9"/>
      <c r="B1" s="9"/>
      <c r="C1" s="9"/>
      <c r="D1" s="9"/>
      <c r="E1" s="9"/>
      <c r="F1" s="9"/>
      <c r="G1" s="9"/>
      <c r="H1" s="9"/>
    </row>
    <row r="2" spans="1:8" ht="15.75" customHeight="1" x14ac:dyDescent="0.25">
      <c r="A2" s="91" t="s">
        <v>270</v>
      </c>
      <c r="B2" s="91"/>
      <c r="C2" s="91"/>
      <c r="D2" s="91"/>
      <c r="E2" s="91"/>
      <c r="F2" s="91"/>
      <c r="G2" s="91"/>
      <c r="H2" s="91"/>
    </row>
    <row r="3" spans="1:8" ht="18" x14ac:dyDescent="0.25">
      <c r="A3" s="9"/>
      <c r="B3" s="9"/>
      <c r="C3" s="9"/>
      <c r="D3" s="9"/>
      <c r="E3" s="9"/>
      <c r="F3" s="9"/>
      <c r="G3" s="9"/>
      <c r="H3" s="9"/>
    </row>
    <row r="4" spans="1:8" ht="42.75" x14ac:dyDescent="0.25">
      <c r="A4" s="113" t="s">
        <v>8</v>
      </c>
      <c r="B4" s="113"/>
      <c r="C4" s="31" t="s">
        <v>179</v>
      </c>
      <c r="D4" s="31" t="s">
        <v>180</v>
      </c>
      <c r="E4" s="31" t="s">
        <v>181</v>
      </c>
      <c r="F4" s="31" t="s">
        <v>182</v>
      </c>
      <c r="G4" s="31" t="s">
        <v>243</v>
      </c>
      <c r="H4" s="31" t="s">
        <v>222</v>
      </c>
    </row>
    <row r="5" spans="1:8" s="6" customFormat="1" ht="11.25" x14ac:dyDescent="0.2">
      <c r="A5" s="114">
        <v>1</v>
      </c>
      <c r="B5" s="114"/>
      <c r="C5" s="33">
        <v>2</v>
      </c>
      <c r="D5" s="33">
        <v>3</v>
      </c>
      <c r="E5" s="33">
        <v>4.3333333333333304</v>
      </c>
      <c r="F5" s="33">
        <v>5.0833333333333304</v>
      </c>
      <c r="G5" s="33">
        <v>6</v>
      </c>
      <c r="H5" s="33">
        <v>7</v>
      </c>
    </row>
    <row r="6" spans="1:8" x14ac:dyDescent="0.25">
      <c r="A6" s="34"/>
      <c r="B6" s="35" t="s">
        <v>24</v>
      </c>
      <c r="C6" s="36">
        <f t="shared" ref="C6:F7" si="0">C7</f>
        <v>6882878.0899999999</v>
      </c>
      <c r="D6" s="36">
        <f t="shared" si="0"/>
        <v>18361094</v>
      </c>
      <c r="E6" s="36">
        <f t="shared" si="0"/>
        <v>18361094</v>
      </c>
      <c r="F6" s="36">
        <f t="shared" si="0"/>
        <v>8492215.0899999999</v>
      </c>
      <c r="G6" s="49">
        <f t="shared" ref="G6:G8" si="1">(F6/C6)*100</f>
        <v>123.38174494675671</v>
      </c>
      <c r="H6" s="49">
        <f t="shared" ref="H6:H8" si="2">(F6/E6)*100</f>
        <v>46.251138902725515</v>
      </c>
    </row>
    <row r="7" spans="1:8" x14ac:dyDescent="0.25">
      <c r="A7" s="41" t="s">
        <v>271</v>
      </c>
      <c r="B7" s="42" t="s">
        <v>272</v>
      </c>
      <c r="C7" s="43">
        <f t="shared" si="0"/>
        <v>6882878.0899999999</v>
      </c>
      <c r="D7" s="81">
        <f t="shared" si="0"/>
        <v>18361094</v>
      </c>
      <c r="E7" s="81">
        <f t="shared" si="0"/>
        <v>18361094</v>
      </c>
      <c r="F7" s="43">
        <f t="shared" si="0"/>
        <v>8492215.0899999999</v>
      </c>
      <c r="G7" s="49">
        <f t="shared" si="1"/>
        <v>123.38174494675671</v>
      </c>
      <c r="H7" s="49">
        <f t="shared" si="2"/>
        <v>46.251138902725515</v>
      </c>
    </row>
    <row r="8" spans="1:8" x14ac:dyDescent="0.25">
      <c r="A8" s="47" t="s">
        <v>273</v>
      </c>
      <c r="B8" s="48" t="s">
        <v>274</v>
      </c>
      <c r="C8" s="49">
        <v>6882878.0899999999</v>
      </c>
      <c r="D8" s="82">
        <v>18361094</v>
      </c>
      <c r="E8" s="82">
        <v>18361094</v>
      </c>
      <c r="F8" s="49">
        <v>8492215.0899999999</v>
      </c>
      <c r="G8" s="49">
        <f t="shared" si="1"/>
        <v>123.38174494675671</v>
      </c>
      <c r="H8" s="49">
        <f t="shared" si="2"/>
        <v>46.251138902725515</v>
      </c>
    </row>
  </sheetData>
  <mergeCells count="3">
    <mergeCell ref="A2:H2"/>
    <mergeCell ref="A4:B4"/>
    <mergeCell ref="A5:B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799B-E153-4612-AC71-F60213500940}">
  <dimension ref="A2:F106"/>
  <sheetViews>
    <sheetView topLeftCell="A94" zoomScale="110" zoomScaleNormal="110" workbookViewId="0">
      <selection activeCell="H44" sqref="H44"/>
    </sheetView>
  </sheetViews>
  <sheetFormatPr defaultRowHeight="15" x14ac:dyDescent="0.25"/>
  <cols>
    <col min="1" max="1" width="20.5703125" customWidth="1"/>
    <col min="2" max="2" width="50.5703125" customWidth="1"/>
    <col min="3" max="3" width="17" customWidth="1"/>
    <col min="4" max="4" width="15.7109375" customWidth="1"/>
    <col min="5" max="5" width="16.42578125" customWidth="1"/>
    <col min="6" max="6" width="8.85546875" bestFit="1" customWidth="1"/>
  </cols>
  <sheetData>
    <row r="2" spans="1:6" ht="15.75" x14ac:dyDescent="0.25">
      <c r="A2" s="91" t="s">
        <v>223</v>
      </c>
      <c r="B2" s="91"/>
      <c r="C2" s="91"/>
      <c r="D2" s="91"/>
      <c r="E2" s="91"/>
      <c r="F2" s="91"/>
    </row>
    <row r="3" spans="1:6" ht="15.75" x14ac:dyDescent="0.25">
      <c r="A3" s="91" t="s">
        <v>224</v>
      </c>
      <c r="B3" s="91"/>
      <c r="C3" s="91"/>
      <c r="D3" s="91"/>
      <c r="E3" s="91"/>
      <c r="F3" s="91"/>
    </row>
    <row r="4" spans="1:6" ht="18" x14ac:dyDescent="0.25">
      <c r="A4" s="9"/>
      <c r="B4" s="9"/>
      <c r="C4" s="9"/>
      <c r="D4" s="56"/>
      <c r="E4" s="57"/>
      <c r="F4" s="57"/>
    </row>
    <row r="5" spans="1:6" ht="57" x14ac:dyDescent="0.25">
      <c r="A5" s="115" t="s">
        <v>8</v>
      </c>
      <c r="B5" s="115"/>
      <c r="C5" s="58" t="str">
        <f>UPPER(C7)</f>
        <v>IZVORNI PLAN ILI REBALANS 
2026.</v>
      </c>
      <c r="D5" s="58" t="str">
        <f>UPPER(D7)</f>
        <v>TEKUĆI PLAN 
2026.</v>
      </c>
      <c r="E5" s="58" t="str">
        <f>UPPER(E7)</f>
        <v>OSTVARENJE/IZVRŠENJE 
01.2026. - 06.2026.</v>
      </c>
      <c r="F5" s="58" t="s">
        <v>225</v>
      </c>
    </row>
    <row r="6" spans="1:6" x14ac:dyDescent="0.25">
      <c r="A6" s="59">
        <v>1</v>
      </c>
      <c r="B6" s="59"/>
      <c r="C6" s="60">
        <v>2</v>
      </c>
      <c r="D6" s="60">
        <v>3</v>
      </c>
      <c r="E6" s="60">
        <v>4.3333333333333304</v>
      </c>
      <c r="F6" s="60">
        <v>5.0833333333333304</v>
      </c>
    </row>
    <row r="7" spans="1:6" ht="51" x14ac:dyDescent="0.25">
      <c r="A7" s="61" t="s">
        <v>100</v>
      </c>
      <c r="B7" s="61" t="s">
        <v>100</v>
      </c>
      <c r="C7" s="37" t="s">
        <v>226</v>
      </c>
      <c r="D7" s="37" t="s">
        <v>227</v>
      </c>
      <c r="E7" s="37" t="s">
        <v>228</v>
      </c>
      <c r="F7" s="37" t="s">
        <v>183</v>
      </c>
    </row>
    <row r="8" spans="1:6" ht="27" customHeight="1" x14ac:dyDescent="0.25">
      <c r="A8" s="38" t="s">
        <v>101</v>
      </c>
      <c r="B8" s="62" t="s">
        <v>89</v>
      </c>
      <c r="C8" s="55">
        <f t="shared" ref="C8:E8" si="0">C9</f>
        <v>18361094</v>
      </c>
      <c r="D8" s="55">
        <f t="shared" si="0"/>
        <v>18361094</v>
      </c>
      <c r="E8" s="55">
        <f t="shared" si="0"/>
        <v>8492215.0899999999</v>
      </c>
      <c r="F8" s="55">
        <f>(E8/D8)*100</f>
        <v>46.251138902725515</v>
      </c>
    </row>
    <row r="9" spans="1:6" x14ac:dyDescent="0.25">
      <c r="A9" s="41" t="s">
        <v>229</v>
      </c>
      <c r="B9" s="42" t="s">
        <v>230</v>
      </c>
      <c r="C9" s="55">
        <f>C10+C18</f>
        <v>18361094</v>
      </c>
      <c r="D9" s="55">
        <f>D10+D18</f>
        <v>18361094</v>
      </c>
      <c r="E9" s="55">
        <f>E10+E18</f>
        <v>8492215.0899999999</v>
      </c>
      <c r="F9" s="46">
        <f t="shared" ref="F9:F69" si="1">(E9/D9)*100</f>
        <v>46.251138902725515</v>
      </c>
    </row>
    <row r="10" spans="1:6" x14ac:dyDescent="0.25">
      <c r="A10" s="63" t="s">
        <v>102</v>
      </c>
      <c r="B10" s="64" t="s">
        <v>33</v>
      </c>
      <c r="C10" s="55">
        <f t="shared" ref="C10:E11" si="2">C11</f>
        <v>741620</v>
      </c>
      <c r="D10" s="55">
        <f t="shared" si="2"/>
        <v>741620</v>
      </c>
      <c r="E10" s="55">
        <f t="shared" si="2"/>
        <v>51505</v>
      </c>
      <c r="F10" s="46">
        <f t="shared" si="1"/>
        <v>6.9449313664680021</v>
      </c>
    </row>
    <row r="11" spans="1:6" ht="38.25" x14ac:dyDescent="0.25">
      <c r="A11" s="65" t="s">
        <v>34</v>
      </c>
      <c r="B11" s="66" t="s">
        <v>90</v>
      </c>
      <c r="C11" s="55">
        <f t="shared" si="2"/>
        <v>741620</v>
      </c>
      <c r="D11" s="55">
        <f t="shared" si="2"/>
        <v>741620</v>
      </c>
      <c r="E11" s="55">
        <f t="shared" si="2"/>
        <v>51505</v>
      </c>
      <c r="F11" s="46">
        <f t="shared" si="1"/>
        <v>6.9449313664680021</v>
      </c>
    </row>
    <row r="12" spans="1:6" x14ac:dyDescent="0.25">
      <c r="A12" s="67" t="s">
        <v>103</v>
      </c>
      <c r="B12" s="68" t="s">
        <v>35</v>
      </c>
      <c r="C12" s="69">
        <f>C13+C17</f>
        <v>741620</v>
      </c>
      <c r="D12" s="69">
        <f>D13+D17</f>
        <v>741620</v>
      </c>
      <c r="E12" s="69">
        <f>E13+E17</f>
        <v>51505</v>
      </c>
      <c r="F12" s="70">
        <f t="shared" si="1"/>
        <v>6.9449313664680021</v>
      </c>
    </row>
    <row r="13" spans="1:6" x14ac:dyDescent="0.25">
      <c r="A13" s="71" t="s">
        <v>231</v>
      </c>
      <c r="B13" s="51" t="s">
        <v>30</v>
      </c>
      <c r="C13" s="40">
        <f>C14+C15+C16</f>
        <v>541620</v>
      </c>
      <c r="D13" s="40">
        <f>D14+D15+D16</f>
        <v>541620</v>
      </c>
      <c r="E13" s="40">
        <f>E14+E15+E16</f>
        <v>51505</v>
      </c>
      <c r="F13" s="46">
        <f t="shared" si="1"/>
        <v>9.5094346589860042</v>
      </c>
    </row>
    <row r="14" spans="1:6" x14ac:dyDescent="0.25">
      <c r="A14" s="72" t="s">
        <v>104</v>
      </c>
      <c r="B14" s="51" t="s">
        <v>42</v>
      </c>
      <c r="C14" s="46">
        <v>131620</v>
      </c>
      <c r="D14" s="46">
        <v>131620</v>
      </c>
      <c r="E14" s="46">
        <v>0</v>
      </c>
      <c r="F14" s="46">
        <f t="shared" si="1"/>
        <v>0</v>
      </c>
    </row>
    <row r="15" spans="1:6" x14ac:dyDescent="0.25">
      <c r="A15" s="72">
        <v>4223</v>
      </c>
      <c r="B15" s="51" t="s">
        <v>43</v>
      </c>
      <c r="C15" s="46">
        <v>33000</v>
      </c>
      <c r="D15" s="46">
        <v>33000</v>
      </c>
      <c r="E15" s="46">
        <v>24642.5</v>
      </c>
      <c r="F15" s="46">
        <f t="shared" si="1"/>
        <v>74.674242424242422</v>
      </c>
    </row>
    <row r="16" spans="1:6" x14ac:dyDescent="0.25">
      <c r="A16" s="72" t="s">
        <v>106</v>
      </c>
      <c r="B16" s="51" t="s">
        <v>37</v>
      </c>
      <c r="C16" s="46">
        <v>377000</v>
      </c>
      <c r="D16" s="46">
        <v>377000</v>
      </c>
      <c r="E16" s="46">
        <v>26862.5</v>
      </c>
      <c r="F16" s="46">
        <f t="shared" si="1"/>
        <v>7.1253315649867384</v>
      </c>
    </row>
    <row r="17" spans="1:6" x14ac:dyDescent="0.25">
      <c r="A17" s="71" t="s">
        <v>232</v>
      </c>
      <c r="B17" s="51" t="s">
        <v>31</v>
      </c>
      <c r="C17" s="40">
        <v>200000</v>
      </c>
      <c r="D17" s="40">
        <v>200000</v>
      </c>
      <c r="E17" s="40">
        <v>0</v>
      </c>
      <c r="F17" s="46">
        <f t="shared" si="1"/>
        <v>0</v>
      </c>
    </row>
    <row r="18" spans="1:6" ht="25.5" x14ac:dyDescent="0.25">
      <c r="A18" s="63" t="s">
        <v>107</v>
      </c>
      <c r="B18" s="64" t="s">
        <v>59</v>
      </c>
      <c r="C18" s="55">
        <f>C19+C102</f>
        <v>17619474</v>
      </c>
      <c r="D18" s="55">
        <f>D19+D102</f>
        <v>17619474</v>
      </c>
      <c r="E18" s="55">
        <f>E19+E102</f>
        <v>8440710.0899999999</v>
      </c>
      <c r="F18" s="46">
        <f t="shared" si="1"/>
        <v>47.905573628361438</v>
      </c>
    </row>
    <row r="19" spans="1:6" ht="25.5" x14ac:dyDescent="0.25">
      <c r="A19" s="65" t="s">
        <v>60</v>
      </c>
      <c r="B19" s="66" t="s">
        <v>91</v>
      </c>
      <c r="C19" s="55">
        <f>C20+C32+C76+C84+C94</f>
        <v>17482577</v>
      </c>
      <c r="D19" s="55">
        <f>D20+D32+D76+D84+D94</f>
        <v>17482577</v>
      </c>
      <c r="E19" s="55">
        <f>E20+E32+E76+E84+E94</f>
        <v>8373630.04</v>
      </c>
      <c r="F19" s="46">
        <f t="shared" si="1"/>
        <v>47.897000768250585</v>
      </c>
    </row>
    <row r="20" spans="1:6" x14ac:dyDescent="0.25">
      <c r="A20" s="67" t="s">
        <v>108</v>
      </c>
      <c r="B20" s="68" t="s">
        <v>62</v>
      </c>
      <c r="C20" s="69">
        <f>C21+C23+C25</f>
        <v>120000</v>
      </c>
      <c r="D20" s="69">
        <f>D21+D23+D25</f>
        <v>120000</v>
      </c>
      <c r="E20" s="69">
        <f>E21+E23+E25</f>
        <v>53477.75</v>
      </c>
      <c r="F20" s="69">
        <f>F21+F23+F25</f>
        <v>44.939285714285717</v>
      </c>
    </row>
    <row r="21" spans="1:6" x14ac:dyDescent="0.25">
      <c r="A21" s="71" t="s">
        <v>108</v>
      </c>
      <c r="B21" s="51" t="s">
        <v>5</v>
      </c>
      <c r="C21" s="40">
        <f>C22</f>
        <v>0</v>
      </c>
      <c r="D21" s="40">
        <f>D22</f>
        <v>0</v>
      </c>
      <c r="E21" s="40">
        <f>E22</f>
        <v>0</v>
      </c>
      <c r="F21" s="46"/>
    </row>
    <row r="22" spans="1:6" x14ac:dyDescent="0.25">
      <c r="A22" s="72" t="s">
        <v>109</v>
      </c>
      <c r="B22" s="51" t="s">
        <v>49</v>
      </c>
      <c r="C22" s="46">
        <v>0</v>
      </c>
      <c r="D22" s="46">
        <v>0</v>
      </c>
      <c r="E22" s="46">
        <v>0</v>
      </c>
      <c r="F22" s="46" t="s">
        <v>174</v>
      </c>
    </row>
    <row r="23" spans="1:6" x14ac:dyDescent="0.25">
      <c r="A23" s="71" t="s">
        <v>233</v>
      </c>
      <c r="B23" s="51" t="s">
        <v>7</v>
      </c>
      <c r="C23" s="40">
        <f>C24</f>
        <v>1000</v>
      </c>
      <c r="D23" s="40">
        <f>D24</f>
        <v>1000</v>
      </c>
      <c r="E23" s="40">
        <f>E24</f>
        <v>0</v>
      </c>
      <c r="F23" s="46">
        <f t="shared" si="1"/>
        <v>0</v>
      </c>
    </row>
    <row r="24" spans="1:6" x14ac:dyDescent="0.25">
      <c r="A24" s="72" t="s">
        <v>110</v>
      </c>
      <c r="B24" s="51" t="s">
        <v>41</v>
      </c>
      <c r="C24" s="46">
        <v>1000</v>
      </c>
      <c r="D24" s="46">
        <v>1000</v>
      </c>
      <c r="E24" s="46">
        <v>0</v>
      </c>
      <c r="F24" s="46">
        <f t="shared" si="1"/>
        <v>0</v>
      </c>
    </row>
    <row r="25" spans="1:6" x14ac:dyDescent="0.25">
      <c r="A25" s="71" t="s">
        <v>231</v>
      </c>
      <c r="B25" s="51" t="s">
        <v>30</v>
      </c>
      <c r="C25" s="40">
        <f>SUM(C26:C31)</f>
        <v>119000</v>
      </c>
      <c r="D25" s="40">
        <f>SUM(D26:D31)</f>
        <v>119000</v>
      </c>
      <c r="E25" s="40">
        <f>SUM(E26:E31)</f>
        <v>53477.75</v>
      </c>
      <c r="F25" s="46">
        <f t="shared" si="1"/>
        <v>44.939285714285717</v>
      </c>
    </row>
    <row r="26" spans="1:6" x14ac:dyDescent="0.25">
      <c r="A26" s="72" t="s">
        <v>104</v>
      </c>
      <c r="B26" s="51" t="s">
        <v>42</v>
      </c>
      <c r="C26" s="46">
        <v>84000</v>
      </c>
      <c r="D26" s="46">
        <v>84000</v>
      </c>
      <c r="E26" s="46">
        <v>29210.35</v>
      </c>
      <c r="F26" s="46">
        <f t="shared" si="1"/>
        <v>34.774226190476185</v>
      </c>
    </row>
    <row r="27" spans="1:6" x14ac:dyDescent="0.25">
      <c r="A27" s="72" t="s">
        <v>105</v>
      </c>
      <c r="B27" s="51" t="s">
        <v>43</v>
      </c>
      <c r="C27" s="46">
        <v>5000</v>
      </c>
      <c r="D27" s="46">
        <v>5000</v>
      </c>
      <c r="E27" s="46">
        <v>10805</v>
      </c>
      <c r="F27" s="46">
        <f t="shared" si="1"/>
        <v>216.1</v>
      </c>
    </row>
    <row r="28" spans="1:6" x14ac:dyDescent="0.25">
      <c r="A28" s="72" t="s">
        <v>106</v>
      </c>
      <c r="B28" s="51" t="s">
        <v>37</v>
      </c>
      <c r="C28" s="46">
        <v>15000</v>
      </c>
      <c r="D28" s="46">
        <v>15000</v>
      </c>
      <c r="E28" s="46">
        <v>0</v>
      </c>
      <c r="F28" s="46">
        <f t="shared" si="1"/>
        <v>0</v>
      </c>
    </row>
    <row r="29" spans="1:6" x14ac:dyDescent="0.25">
      <c r="A29" s="72" t="s">
        <v>161</v>
      </c>
      <c r="B29" s="51" t="s">
        <v>162</v>
      </c>
      <c r="C29" s="46">
        <v>0</v>
      </c>
      <c r="D29" s="46">
        <v>0</v>
      </c>
      <c r="E29" s="46">
        <v>13412.5</v>
      </c>
      <c r="F29" s="46" t="s">
        <v>174</v>
      </c>
    </row>
    <row r="30" spans="1:6" x14ac:dyDescent="0.25">
      <c r="A30" s="72" t="s">
        <v>111</v>
      </c>
      <c r="B30" s="51" t="s">
        <v>45</v>
      </c>
      <c r="C30" s="46">
        <v>10000</v>
      </c>
      <c r="D30" s="46">
        <v>10000</v>
      </c>
      <c r="E30" s="46">
        <v>49.9</v>
      </c>
      <c r="F30" s="46">
        <f t="shared" si="1"/>
        <v>0.49899999999999994</v>
      </c>
    </row>
    <row r="31" spans="1:6" x14ac:dyDescent="0.25">
      <c r="A31" s="72" t="s">
        <v>114</v>
      </c>
      <c r="B31" s="51" t="s">
        <v>47</v>
      </c>
      <c r="C31" s="46">
        <v>5000</v>
      </c>
      <c r="D31" s="46">
        <v>5000</v>
      </c>
      <c r="E31" s="46">
        <v>0</v>
      </c>
      <c r="F31" s="46">
        <f t="shared" si="1"/>
        <v>0</v>
      </c>
    </row>
    <row r="32" spans="1:6" x14ac:dyDescent="0.25">
      <c r="A32" s="67" t="s">
        <v>115</v>
      </c>
      <c r="B32" s="68" t="s">
        <v>39</v>
      </c>
      <c r="C32" s="69">
        <f>C33+C40+C69+C74</f>
        <v>17344607</v>
      </c>
      <c r="D32" s="69">
        <f>D33+D40+D69+D74</f>
        <v>17344607</v>
      </c>
      <c r="E32" s="69">
        <f>E33+E40+E69+E74</f>
        <v>8315146.0199999996</v>
      </c>
      <c r="F32" s="70">
        <f t="shared" si="1"/>
        <v>47.940815378520824</v>
      </c>
    </row>
    <row r="33" spans="1:6" x14ac:dyDescent="0.25">
      <c r="A33" s="71" t="s">
        <v>108</v>
      </c>
      <c r="B33" s="51" t="s">
        <v>5</v>
      </c>
      <c r="C33" s="40">
        <f>SUM(C34:C39)</f>
        <v>13401960</v>
      </c>
      <c r="D33" s="40">
        <f>SUM(D34:D39)</f>
        <v>13401960</v>
      </c>
      <c r="E33" s="40">
        <f>SUM(E34:E39)</f>
        <v>6408989.2999999998</v>
      </c>
      <c r="F33" s="46">
        <f t="shared" si="1"/>
        <v>47.821283603293843</v>
      </c>
    </row>
    <row r="34" spans="1:6" x14ac:dyDescent="0.25">
      <c r="A34" s="72" t="s">
        <v>109</v>
      </c>
      <c r="B34" s="51" t="s">
        <v>49</v>
      </c>
      <c r="C34" s="46">
        <v>8743260</v>
      </c>
      <c r="D34" s="46">
        <v>8743260</v>
      </c>
      <c r="E34" s="46">
        <v>4290965.83</v>
      </c>
      <c r="F34" s="46">
        <f t="shared" si="1"/>
        <v>49.077413115931591</v>
      </c>
    </row>
    <row r="35" spans="1:6" x14ac:dyDescent="0.25">
      <c r="A35" s="72" t="s">
        <v>116</v>
      </c>
      <c r="B35" s="51" t="s">
        <v>117</v>
      </c>
      <c r="C35" s="46">
        <v>1500000</v>
      </c>
      <c r="D35" s="46">
        <v>1500000</v>
      </c>
      <c r="E35" s="46">
        <v>484584.27</v>
      </c>
      <c r="F35" s="46">
        <f t="shared" si="1"/>
        <v>32.305618000000003</v>
      </c>
    </row>
    <row r="36" spans="1:6" x14ac:dyDescent="0.25">
      <c r="A36" s="72" t="s">
        <v>118</v>
      </c>
      <c r="B36" s="51" t="s">
        <v>82</v>
      </c>
      <c r="C36" s="46">
        <v>1400000</v>
      </c>
      <c r="D36" s="46">
        <v>1400000</v>
      </c>
      <c r="E36" s="46">
        <v>635061.38</v>
      </c>
      <c r="F36" s="46">
        <f t="shared" si="1"/>
        <v>45.361527142857142</v>
      </c>
    </row>
    <row r="37" spans="1:6" x14ac:dyDescent="0.25">
      <c r="A37" s="72" t="s">
        <v>119</v>
      </c>
      <c r="B37" s="51" t="s">
        <v>63</v>
      </c>
      <c r="C37" s="46">
        <v>258000</v>
      </c>
      <c r="D37" s="46">
        <v>258000</v>
      </c>
      <c r="E37" s="46">
        <v>164380.78</v>
      </c>
      <c r="F37" s="46">
        <f t="shared" si="1"/>
        <v>63.713480620155039</v>
      </c>
    </row>
    <row r="38" spans="1:6" x14ac:dyDescent="0.25">
      <c r="A38" s="72" t="s">
        <v>120</v>
      </c>
      <c r="B38" s="51" t="s">
        <v>51</v>
      </c>
      <c r="C38" s="46">
        <v>1500000</v>
      </c>
      <c r="D38" s="46">
        <v>1500000</v>
      </c>
      <c r="E38" s="46">
        <v>833779.15</v>
      </c>
      <c r="F38" s="46">
        <f t="shared" si="1"/>
        <v>55.585276666666672</v>
      </c>
    </row>
    <row r="39" spans="1:6" x14ac:dyDescent="0.25">
      <c r="A39" s="72" t="s">
        <v>121</v>
      </c>
      <c r="B39" s="51" t="s">
        <v>83</v>
      </c>
      <c r="C39" s="46">
        <v>700</v>
      </c>
      <c r="D39" s="46">
        <v>700</v>
      </c>
      <c r="E39" s="46">
        <v>217.89</v>
      </c>
      <c r="F39" s="46">
        <f t="shared" si="1"/>
        <v>31.127142857142854</v>
      </c>
    </row>
    <row r="40" spans="1:6" x14ac:dyDescent="0.25">
      <c r="A40" s="71" t="s">
        <v>234</v>
      </c>
      <c r="B40" s="51" t="s">
        <v>10</v>
      </c>
      <c r="C40" s="40">
        <f>SUM(C41:C68)</f>
        <v>3934510</v>
      </c>
      <c r="D40" s="40">
        <f>SUM(D41:D68)</f>
        <v>3934510</v>
      </c>
      <c r="E40" s="40">
        <f>SUM(E41:E68)</f>
        <v>1860446.39</v>
      </c>
      <c r="F40" s="46">
        <f t="shared" si="1"/>
        <v>47.28533896215793</v>
      </c>
    </row>
    <row r="41" spans="1:6" x14ac:dyDescent="0.25">
      <c r="A41" s="72" t="s">
        <v>122</v>
      </c>
      <c r="B41" s="51" t="s">
        <v>65</v>
      </c>
      <c r="C41" s="46">
        <v>4550</v>
      </c>
      <c r="D41" s="46">
        <v>4550</v>
      </c>
      <c r="E41" s="46">
        <v>3756.91</v>
      </c>
      <c r="F41" s="46">
        <f t="shared" si="1"/>
        <v>82.569450549450551</v>
      </c>
    </row>
    <row r="42" spans="1:6" x14ac:dyDescent="0.25">
      <c r="A42" s="72" t="s">
        <v>123</v>
      </c>
      <c r="B42" s="51" t="s">
        <v>84</v>
      </c>
      <c r="C42" s="46">
        <v>210000</v>
      </c>
      <c r="D42" s="46">
        <v>210000</v>
      </c>
      <c r="E42" s="46">
        <v>103671.36</v>
      </c>
      <c r="F42" s="46">
        <f t="shared" si="1"/>
        <v>49.367314285714286</v>
      </c>
    </row>
    <row r="43" spans="1:6" x14ac:dyDescent="0.25">
      <c r="A43" s="72" t="s">
        <v>124</v>
      </c>
      <c r="B43" s="51" t="s">
        <v>66</v>
      </c>
      <c r="C43" s="46">
        <v>14000</v>
      </c>
      <c r="D43" s="46">
        <v>14000</v>
      </c>
      <c r="E43" s="46">
        <v>3898.29</v>
      </c>
      <c r="F43" s="46">
        <f t="shared" si="1"/>
        <v>27.844928571428575</v>
      </c>
    </row>
    <row r="44" spans="1:6" x14ac:dyDescent="0.25">
      <c r="A44" s="72" t="s">
        <v>125</v>
      </c>
      <c r="B44" s="51" t="s">
        <v>85</v>
      </c>
      <c r="C44" s="46">
        <v>100</v>
      </c>
      <c r="D44" s="46">
        <v>100</v>
      </c>
      <c r="E44" s="46">
        <v>223.95</v>
      </c>
      <c r="F44" s="46">
        <f t="shared" si="1"/>
        <v>223.95000000000002</v>
      </c>
    </row>
    <row r="45" spans="1:6" x14ac:dyDescent="0.25">
      <c r="A45" s="72" t="s">
        <v>126</v>
      </c>
      <c r="B45" s="51" t="s">
        <v>67</v>
      </c>
      <c r="C45" s="46">
        <v>89300</v>
      </c>
      <c r="D45" s="46">
        <v>89300</v>
      </c>
      <c r="E45" s="46">
        <v>46475.18</v>
      </c>
      <c r="F45" s="46">
        <f t="shared" si="1"/>
        <v>52.043874580067182</v>
      </c>
    </row>
    <row r="46" spans="1:6" x14ac:dyDescent="0.25">
      <c r="A46" s="72" t="s">
        <v>127</v>
      </c>
      <c r="B46" s="51" t="s">
        <v>61</v>
      </c>
      <c r="C46" s="46">
        <v>160000</v>
      </c>
      <c r="D46" s="46">
        <v>160000</v>
      </c>
      <c r="E46" s="46">
        <v>62538.94</v>
      </c>
      <c r="F46" s="46">
        <f t="shared" si="1"/>
        <v>39.086837500000001</v>
      </c>
    </row>
    <row r="47" spans="1:6" x14ac:dyDescent="0.25">
      <c r="A47" s="72" t="s">
        <v>128</v>
      </c>
      <c r="B47" s="51" t="s">
        <v>68</v>
      </c>
      <c r="C47" s="46">
        <v>300000</v>
      </c>
      <c r="D47" s="46">
        <v>300000</v>
      </c>
      <c r="E47" s="46">
        <v>126007.03999999999</v>
      </c>
      <c r="F47" s="46">
        <f t="shared" si="1"/>
        <v>42.002346666666661</v>
      </c>
    </row>
    <row r="48" spans="1:6" x14ac:dyDescent="0.25">
      <c r="A48" s="72" t="s">
        <v>129</v>
      </c>
      <c r="B48" s="51" t="s">
        <v>92</v>
      </c>
      <c r="C48" s="46">
        <v>55000</v>
      </c>
      <c r="D48" s="46">
        <v>55000</v>
      </c>
      <c r="E48" s="46">
        <v>18396.09</v>
      </c>
      <c r="F48" s="46">
        <f t="shared" si="1"/>
        <v>33.447436363636363</v>
      </c>
    </row>
    <row r="49" spans="1:6" x14ac:dyDescent="0.25">
      <c r="A49" s="72" t="s">
        <v>130</v>
      </c>
      <c r="B49" s="51" t="s">
        <v>131</v>
      </c>
      <c r="C49" s="46">
        <v>22000</v>
      </c>
      <c r="D49" s="46">
        <v>22000</v>
      </c>
      <c r="E49" s="46">
        <v>8182.39</v>
      </c>
      <c r="F49" s="46">
        <f t="shared" si="1"/>
        <v>37.192681818181825</v>
      </c>
    </row>
    <row r="50" spans="1:6" x14ac:dyDescent="0.25">
      <c r="A50" s="72" t="s">
        <v>132</v>
      </c>
      <c r="B50" s="51" t="s">
        <v>133</v>
      </c>
      <c r="C50" s="46">
        <v>20000</v>
      </c>
      <c r="D50" s="46">
        <v>20000</v>
      </c>
      <c r="E50" s="46">
        <v>121.28</v>
      </c>
      <c r="F50" s="46">
        <f t="shared" si="1"/>
        <v>0.60640000000000005</v>
      </c>
    </row>
    <row r="51" spans="1:6" x14ac:dyDescent="0.25">
      <c r="A51" s="72" t="s">
        <v>134</v>
      </c>
      <c r="B51" s="51" t="s">
        <v>135</v>
      </c>
      <c r="C51" s="46">
        <v>22000</v>
      </c>
      <c r="D51" s="46">
        <v>22000</v>
      </c>
      <c r="E51" s="46">
        <v>11109</v>
      </c>
      <c r="F51" s="46">
        <f t="shared" si="1"/>
        <v>50.495454545454542</v>
      </c>
    </row>
    <row r="52" spans="1:6" x14ac:dyDescent="0.25">
      <c r="A52" s="72" t="s">
        <v>136</v>
      </c>
      <c r="B52" s="51" t="s">
        <v>137</v>
      </c>
      <c r="C52" s="46">
        <v>212300</v>
      </c>
      <c r="D52" s="46">
        <v>212300</v>
      </c>
      <c r="E52" s="46">
        <v>88878.84</v>
      </c>
      <c r="F52" s="46">
        <f t="shared" si="1"/>
        <v>41.864738577484687</v>
      </c>
    </row>
    <row r="53" spans="1:6" x14ac:dyDescent="0.25">
      <c r="A53" s="72" t="s">
        <v>138</v>
      </c>
      <c r="B53" s="51" t="s">
        <v>54</v>
      </c>
      <c r="C53" s="46">
        <v>5000</v>
      </c>
      <c r="D53" s="46">
        <v>5000</v>
      </c>
      <c r="E53" s="46">
        <v>5703.35</v>
      </c>
      <c r="F53" s="46">
        <f t="shared" si="1"/>
        <v>114.06700000000001</v>
      </c>
    </row>
    <row r="54" spans="1:6" x14ac:dyDescent="0.25">
      <c r="A54" s="72" t="s">
        <v>139</v>
      </c>
      <c r="B54" s="51" t="s">
        <v>69</v>
      </c>
      <c r="C54" s="46">
        <v>175800</v>
      </c>
      <c r="D54" s="46">
        <v>175800</v>
      </c>
      <c r="E54" s="46">
        <v>75779.11</v>
      </c>
      <c r="F54" s="46">
        <f t="shared" si="1"/>
        <v>43.105295790671214</v>
      </c>
    </row>
    <row r="55" spans="1:6" x14ac:dyDescent="0.25">
      <c r="A55" s="72" t="s">
        <v>140</v>
      </c>
      <c r="B55" s="51" t="s">
        <v>70</v>
      </c>
      <c r="C55" s="46">
        <v>20000</v>
      </c>
      <c r="D55" s="46">
        <v>20000</v>
      </c>
      <c r="E55" s="46">
        <v>12497.76</v>
      </c>
      <c r="F55" s="46">
        <f t="shared" si="1"/>
        <v>62.488799999999998</v>
      </c>
    </row>
    <row r="56" spans="1:6" x14ac:dyDescent="0.25">
      <c r="A56" s="72" t="s">
        <v>141</v>
      </c>
      <c r="B56" s="51" t="s">
        <v>71</v>
      </c>
      <c r="C56" s="46">
        <v>39000</v>
      </c>
      <c r="D56" s="46">
        <v>39000</v>
      </c>
      <c r="E56" s="46">
        <v>17468.52</v>
      </c>
      <c r="F56" s="46">
        <f t="shared" si="1"/>
        <v>44.791076923076922</v>
      </c>
    </row>
    <row r="57" spans="1:6" x14ac:dyDescent="0.25">
      <c r="A57" s="72" t="s">
        <v>142</v>
      </c>
      <c r="B57" s="51" t="s">
        <v>55</v>
      </c>
      <c r="C57" s="46">
        <v>456000</v>
      </c>
      <c r="D57" s="46">
        <v>456000</v>
      </c>
      <c r="E57" s="46">
        <v>305513.96000000002</v>
      </c>
      <c r="F57" s="46">
        <f t="shared" si="1"/>
        <v>66.998675438596507</v>
      </c>
    </row>
    <row r="58" spans="1:6" x14ac:dyDescent="0.25">
      <c r="A58" s="72" t="s">
        <v>143</v>
      </c>
      <c r="B58" s="51" t="s">
        <v>72</v>
      </c>
      <c r="C58" s="46">
        <v>230000</v>
      </c>
      <c r="D58" s="46">
        <v>230000</v>
      </c>
      <c r="E58" s="46">
        <v>209227.51999999999</v>
      </c>
      <c r="F58" s="46">
        <f t="shared" si="1"/>
        <v>90.96848695652173</v>
      </c>
    </row>
    <row r="59" spans="1:6" x14ac:dyDescent="0.25">
      <c r="A59" s="72" t="s">
        <v>144</v>
      </c>
      <c r="B59" s="51" t="s">
        <v>56</v>
      </c>
      <c r="C59" s="46">
        <v>65700</v>
      </c>
      <c r="D59" s="46">
        <v>65700</v>
      </c>
      <c r="E59" s="46">
        <v>54332.38</v>
      </c>
      <c r="F59" s="46">
        <f t="shared" si="1"/>
        <v>82.697686453576864</v>
      </c>
    </row>
    <row r="60" spans="1:6" ht="25.5" x14ac:dyDescent="0.25">
      <c r="A60" s="72" t="s">
        <v>145</v>
      </c>
      <c r="B60" s="51" t="s">
        <v>97</v>
      </c>
      <c r="C60" s="46">
        <v>1800000</v>
      </c>
      <c r="D60" s="46">
        <v>1800000</v>
      </c>
      <c r="E60" s="46">
        <v>682603.07</v>
      </c>
      <c r="F60" s="46">
        <f t="shared" si="1"/>
        <v>37.922392777777773</v>
      </c>
    </row>
    <row r="61" spans="1:6" ht="25.5" x14ac:dyDescent="0.25">
      <c r="A61" s="72">
        <v>3252</v>
      </c>
      <c r="B61" s="51" t="s">
        <v>94</v>
      </c>
      <c r="C61" s="46">
        <v>1000</v>
      </c>
      <c r="D61" s="46">
        <v>1000</v>
      </c>
      <c r="E61" s="46">
        <v>0</v>
      </c>
      <c r="F61" s="46">
        <f t="shared" si="1"/>
        <v>0</v>
      </c>
    </row>
    <row r="62" spans="1:6" ht="25.5" x14ac:dyDescent="0.25">
      <c r="A62" s="72" t="s">
        <v>146</v>
      </c>
      <c r="B62" s="51" t="s">
        <v>86</v>
      </c>
      <c r="C62" s="46">
        <v>13000</v>
      </c>
      <c r="D62" s="46">
        <v>13000</v>
      </c>
      <c r="E62" s="46">
        <v>11666.5</v>
      </c>
      <c r="F62" s="46">
        <f t="shared" si="1"/>
        <v>89.742307692307691</v>
      </c>
    </row>
    <row r="63" spans="1:6" x14ac:dyDescent="0.25">
      <c r="A63" s="72" t="s">
        <v>147</v>
      </c>
      <c r="B63" s="51" t="s">
        <v>73</v>
      </c>
      <c r="C63" s="46">
        <v>1000</v>
      </c>
      <c r="D63" s="46">
        <v>1000</v>
      </c>
      <c r="E63" s="46">
        <v>725.39</v>
      </c>
      <c r="F63" s="46">
        <f t="shared" si="1"/>
        <v>72.539000000000001</v>
      </c>
    </row>
    <row r="64" spans="1:6" x14ac:dyDescent="0.25">
      <c r="A64" s="72">
        <v>3293</v>
      </c>
      <c r="B64" s="51" t="s">
        <v>58</v>
      </c>
      <c r="C64" s="46">
        <v>100</v>
      </c>
      <c r="D64" s="46">
        <v>100</v>
      </c>
      <c r="E64" s="46">
        <v>0</v>
      </c>
      <c r="F64" s="46">
        <f t="shared" si="1"/>
        <v>0</v>
      </c>
    </row>
    <row r="65" spans="1:6" x14ac:dyDescent="0.25">
      <c r="A65" s="72" t="s">
        <v>148</v>
      </c>
      <c r="B65" s="51" t="s">
        <v>74</v>
      </c>
      <c r="C65" s="46">
        <v>3000</v>
      </c>
      <c r="D65" s="46">
        <v>3000</v>
      </c>
      <c r="E65" s="46">
        <v>854</v>
      </c>
      <c r="F65" s="46">
        <f t="shared" si="1"/>
        <v>28.466666666666669</v>
      </c>
    </row>
    <row r="66" spans="1:6" x14ac:dyDescent="0.25">
      <c r="A66" s="72" t="s">
        <v>149</v>
      </c>
      <c r="B66" s="51" t="s">
        <v>75</v>
      </c>
      <c r="C66" s="46">
        <v>13650</v>
      </c>
      <c r="D66" s="46">
        <v>13650</v>
      </c>
      <c r="E66" s="46">
        <v>10745.83</v>
      </c>
      <c r="F66" s="46">
        <f t="shared" si="1"/>
        <v>78.724029304029301</v>
      </c>
    </row>
    <row r="67" spans="1:6" x14ac:dyDescent="0.25">
      <c r="A67" s="72" t="s">
        <v>150</v>
      </c>
      <c r="B67" s="51" t="s">
        <v>76</v>
      </c>
      <c r="C67" s="46">
        <v>2000</v>
      </c>
      <c r="D67" s="46">
        <v>2000</v>
      </c>
      <c r="E67" s="46">
        <v>0</v>
      </c>
      <c r="F67" s="46">
        <f t="shared" si="1"/>
        <v>0</v>
      </c>
    </row>
    <row r="68" spans="1:6" x14ac:dyDescent="0.25">
      <c r="A68" s="72">
        <v>3299</v>
      </c>
      <c r="B68" s="51" t="s">
        <v>57</v>
      </c>
      <c r="C68" s="46">
        <v>10</v>
      </c>
      <c r="D68" s="46">
        <v>10</v>
      </c>
      <c r="E68" s="46">
        <v>69.73</v>
      </c>
      <c r="F68" s="46">
        <f t="shared" si="1"/>
        <v>697.30000000000007</v>
      </c>
    </row>
    <row r="69" spans="1:6" x14ac:dyDescent="0.25">
      <c r="A69" s="71" t="s">
        <v>235</v>
      </c>
      <c r="B69" s="51" t="s">
        <v>29</v>
      </c>
      <c r="C69" s="40">
        <f>SUM(C70:C73)</f>
        <v>7500</v>
      </c>
      <c r="D69" s="40">
        <f>SUM(D70:D73)</f>
        <v>7500</v>
      </c>
      <c r="E69" s="40">
        <f>SUM(E70:E73)</f>
        <v>45073.259999999995</v>
      </c>
      <c r="F69" s="46">
        <f t="shared" si="1"/>
        <v>600.97679999999991</v>
      </c>
    </row>
    <row r="70" spans="1:6" ht="25.5" x14ac:dyDescent="0.25">
      <c r="A70" s="72" t="s">
        <v>152</v>
      </c>
      <c r="B70" s="51" t="s">
        <v>153</v>
      </c>
      <c r="C70" s="46">
        <v>0</v>
      </c>
      <c r="D70" s="46">
        <v>0</v>
      </c>
      <c r="E70" s="46">
        <v>0</v>
      </c>
      <c r="F70" s="46" t="s">
        <v>174</v>
      </c>
    </row>
    <row r="71" spans="1:6" x14ac:dyDescent="0.25">
      <c r="A71" s="72" t="s">
        <v>154</v>
      </c>
      <c r="B71" s="51" t="s">
        <v>78</v>
      </c>
      <c r="C71" s="46">
        <v>6500</v>
      </c>
      <c r="D71" s="46">
        <v>6500</v>
      </c>
      <c r="E71" s="46">
        <v>4032.99</v>
      </c>
      <c r="F71" s="46">
        <f t="shared" ref="F71:F104" si="3">(E71/D71)*100</f>
        <v>62.045999999999999</v>
      </c>
    </row>
    <row r="72" spans="1:6" x14ac:dyDescent="0.25">
      <c r="A72" s="72" t="s">
        <v>155</v>
      </c>
      <c r="B72" s="51" t="s">
        <v>79</v>
      </c>
      <c r="C72" s="46">
        <v>1000</v>
      </c>
      <c r="D72" s="46">
        <v>1000</v>
      </c>
      <c r="E72" s="46">
        <v>41040.269999999997</v>
      </c>
      <c r="F72" s="46">
        <f t="shared" si="3"/>
        <v>4104.027</v>
      </c>
    </row>
    <row r="73" spans="1:6" x14ac:dyDescent="0.25">
      <c r="A73" s="72" t="s">
        <v>156</v>
      </c>
      <c r="B73" s="51" t="s">
        <v>95</v>
      </c>
      <c r="C73" s="46">
        <v>0</v>
      </c>
      <c r="D73" s="46">
        <v>0</v>
      </c>
      <c r="E73" s="46">
        <v>0</v>
      </c>
      <c r="F73" s="46" t="s">
        <v>174</v>
      </c>
    </row>
    <row r="74" spans="1:6" x14ac:dyDescent="0.25">
      <c r="A74" s="71" t="s">
        <v>236</v>
      </c>
      <c r="B74" s="51" t="s">
        <v>237</v>
      </c>
      <c r="C74" s="40">
        <f>C75</f>
        <v>637</v>
      </c>
      <c r="D74" s="40">
        <f>D75</f>
        <v>637</v>
      </c>
      <c r="E74" s="40">
        <f>E75</f>
        <v>637.07000000000005</v>
      </c>
      <c r="F74" s="46">
        <f t="shared" si="3"/>
        <v>100.01098901098902</v>
      </c>
    </row>
    <row r="75" spans="1:6" x14ac:dyDescent="0.25">
      <c r="A75" s="72" t="s">
        <v>157</v>
      </c>
      <c r="B75" s="51" t="s">
        <v>81</v>
      </c>
      <c r="C75" s="46">
        <v>637</v>
      </c>
      <c r="D75" s="46">
        <v>637</v>
      </c>
      <c r="E75" s="46">
        <v>637.07000000000005</v>
      </c>
      <c r="F75" s="46">
        <f t="shared" si="3"/>
        <v>100.01098901098902</v>
      </c>
    </row>
    <row r="76" spans="1:6" x14ac:dyDescent="0.25">
      <c r="A76" s="67" t="s">
        <v>158</v>
      </c>
      <c r="B76" s="68" t="s">
        <v>87</v>
      </c>
      <c r="C76" s="69">
        <f>C77+C82</f>
        <v>16100</v>
      </c>
      <c r="D76" s="69">
        <f>D77+D82</f>
        <v>16100</v>
      </c>
      <c r="E76" s="69">
        <f>E77+E82</f>
        <v>4827.1099999999997</v>
      </c>
      <c r="F76" s="70"/>
    </row>
    <row r="77" spans="1:6" x14ac:dyDescent="0.25">
      <c r="A77" s="71" t="s">
        <v>108</v>
      </c>
      <c r="B77" s="51" t="s">
        <v>5</v>
      </c>
      <c r="C77" s="40">
        <f>SUM(C78:C81)</f>
        <v>16100</v>
      </c>
      <c r="D77" s="40">
        <f>SUM(D78:D81)</f>
        <v>16100</v>
      </c>
      <c r="E77" s="40">
        <f>SUM(E78:E81)</f>
        <v>4827.1099999999997</v>
      </c>
      <c r="F77" s="46" t="s">
        <v>174</v>
      </c>
    </row>
    <row r="78" spans="1:6" x14ac:dyDescent="0.25">
      <c r="A78" s="72" t="s">
        <v>109</v>
      </c>
      <c r="B78" s="51" t="s">
        <v>49</v>
      </c>
      <c r="C78" s="46">
        <v>16100</v>
      </c>
      <c r="D78" s="46">
        <v>16100</v>
      </c>
      <c r="E78" s="46">
        <v>4731.91</v>
      </c>
      <c r="F78" s="46" t="s">
        <v>174</v>
      </c>
    </row>
    <row r="79" spans="1:6" x14ac:dyDescent="0.25">
      <c r="A79" s="72" t="s">
        <v>118</v>
      </c>
      <c r="B79" s="51" t="s">
        <v>82</v>
      </c>
      <c r="C79" s="46">
        <v>0</v>
      </c>
      <c r="D79" s="46">
        <v>0</v>
      </c>
      <c r="E79" s="46">
        <v>0</v>
      </c>
      <c r="F79" s="46" t="s">
        <v>174</v>
      </c>
    </row>
    <row r="80" spans="1:6" x14ac:dyDescent="0.25">
      <c r="A80" s="72" t="s">
        <v>119</v>
      </c>
      <c r="B80" s="51" t="s">
        <v>63</v>
      </c>
      <c r="C80" s="46">
        <v>0</v>
      </c>
      <c r="D80" s="46">
        <v>0</v>
      </c>
      <c r="E80" s="46">
        <v>0</v>
      </c>
      <c r="F80" s="46" t="s">
        <v>174</v>
      </c>
    </row>
    <row r="81" spans="1:6" x14ac:dyDescent="0.25">
      <c r="A81" s="72" t="s">
        <v>120</v>
      </c>
      <c r="B81" s="51" t="s">
        <v>51</v>
      </c>
      <c r="C81" s="46">
        <v>0</v>
      </c>
      <c r="D81" s="46">
        <v>0</v>
      </c>
      <c r="E81" s="46">
        <v>95.2</v>
      </c>
      <c r="F81" s="46" t="s">
        <v>174</v>
      </c>
    </row>
    <row r="82" spans="1:6" x14ac:dyDescent="0.25">
      <c r="A82" s="71" t="s">
        <v>234</v>
      </c>
      <c r="B82" s="51" t="s">
        <v>10</v>
      </c>
      <c r="C82" s="40">
        <f>C83</f>
        <v>0</v>
      </c>
      <c r="D82" s="40">
        <f>D83</f>
        <v>0</v>
      </c>
      <c r="E82" s="40">
        <f>E83</f>
        <v>0</v>
      </c>
      <c r="F82" s="46" t="s">
        <v>174</v>
      </c>
    </row>
    <row r="83" spans="1:6" x14ac:dyDescent="0.25">
      <c r="A83" s="72" t="s">
        <v>123</v>
      </c>
      <c r="B83" s="51" t="s">
        <v>84</v>
      </c>
      <c r="C83" s="46">
        <v>0</v>
      </c>
      <c r="D83" s="46">
        <v>0</v>
      </c>
      <c r="E83" s="46">
        <v>0</v>
      </c>
      <c r="F83" s="46" t="s">
        <v>174</v>
      </c>
    </row>
    <row r="84" spans="1:6" x14ac:dyDescent="0.25">
      <c r="A84" s="67" t="s">
        <v>159</v>
      </c>
      <c r="B84" s="68" t="s">
        <v>160</v>
      </c>
      <c r="C84" s="69">
        <f>C85+C87</f>
        <v>0</v>
      </c>
      <c r="D84" s="69">
        <f>D85+D87</f>
        <v>0</v>
      </c>
      <c r="E84" s="69">
        <f>E85+E87</f>
        <v>0</v>
      </c>
      <c r="F84" s="70"/>
    </row>
    <row r="85" spans="1:6" x14ac:dyDescent="0.25">
      <c r="A85" s="71" t="s">
        <v>234</v>
      </c>
      <c r="B85" s="51" t="s">
        <v>10</v>
      </c>
      <c r="C85" s="40">
        <f>C86</f>
        <v>0</v>
      </c>
      <c r="D85" s="40">
        <f>D86</f>
        <v>0</v>
      </c>
      <c r="E85" s="40">
        <f>E86</f>
        <v>0</v>
      </c>
      <c r="F85" s="46" t="s">
        <v>174</v>
      </c>
    </row>
    <row r="86" spans="1:6" x14ac:dyDescent="0.25">
      <c r="A86" s="72" t="s">
        <v>124</v>
      </c>
      <c r="B86" s="51" t="s">
        <v>66</v>
      </c>
      <c r="C86" s="46">
        <v>0</v>
      </c>
      <c r="D86" s="46">
        <v>0</v>
      </c>
      <c r="E86" s="46">
        <v>0</v>
      </c>
      <c r="F86" s="46" t="s">
        <v>174</v>
      </c>
    </row>
    <row r="87" spans="1:6" x14ac:dyDescent="0.25">
      <c r="A87" s="71" t="s">
        <v>231</v>
      </c>
      <c r="B87" s="51" t="s">
        <v>30</v>
      </c>
      <c r="C87" s="40">
        <f>SUM(C88:C92)</f>
        <v>0</v>
      </c>
      <c r="D87" s="40">
        <f>SUM(D88:D92)</f>
        <v>0</v>
      </c>
      <c r="E87" s="40">
        <f>SUM(E88:E93)</f>
        <v>0</v>
      </c>
      <c r="F87" s="46" t="s">
        <v>174</v>
      </c>
    </row>
    <row r="88" spans="1:6" x14ac:dyDescent="0.25">
      <c r="A88" s="72">
        <v>4221</v>
      </c>
      <c r="B88" s="51" t="s">
        <v>42</v>
      </c>
      <c r="C88" s="40">
        <v>0</v>
      </c>
      <c r="D88" s="40">
        <v>0</v>
      </c>
      <c r="E88" s="40">
        <v>0</v>
      </c>
      <c r="F88" s="46" t="s">
        <v>174</v>
      </c>
    </row>
    <row r="89" spans="1:6" x14ac:dyDescent="0.25">
      <c r="A89" s="72">
        <v>4223</v>
      </c>
      <c r="B89" s="51" t="s">
        <v>43</v>
      </c>
      <c r="C89" s="40">
        <v>0</v>
      </c>
      <c r="D89" s="40">
        <v>0</v>
      </c>
      <c r="E89" s="40">
        <v>0</v>
      </c>
      <c r="F89" s="46" t="s">
        <v>174</v>
      </c>
    </row>
    <row r="90" spans="1:6" x14ac:dyDescent="0.25">
      <c r="A90" s="72">
        <v>4224</v>
      </c>
      <c r="B90" s="51" t="s">
        <v>37</v>
      </c>
      <c r="C90" s="40">
        <v>0</v>
      </c>
      <c r="D90" s="40">
        <v>0</v>
      </c>
      <c r="E90" s="40">
        <v>0</v>
      </c>
      <c r="F90" s="46" t="s">
        <v>174</v>
      </c>
    </row>
    <row r="91" spans="1:6" x14ac:dyDescent="0.25">
      <c r="A91" s="72">
        <v>4225</v>
      </c>
      <c r="B91" s="51" t="s">
        <v>44</v>
      </c>
      <c r="C91" s="40">
        <v>0</v>
      </c>
      <c r="D91" s="40">
        <v>0</v>
      </c>
      <c r="E91" s="40">
        <v>0</v>
      </c>
      <c r="F91" s="46" t="s">
        <v>174</v>
      </c>
    </row>
    <row r="92" spans="1:6" x14ac:dyDescent="0.25">
      <c r="A92" s="72">
        <v>4227</v>
      </c>
      <c r="B92" s="51" t="s">
        <v>45</v>
      </c>
      <c r="C92" s="40">
        <v>0</v>
      </c>
      <c r="D92" s="40">
        <v>0</v>
      </c>
      <c r="E92" s="40">
        <v>0</v>
      </c>
      <c r="F92" s="46" t="s">
        <v>174</v>
      </c>
    </row>
    <row r="93" spans="1:6" x14ac:dyDescent="0.25">
      <c r="A93" s="72">
        <v>4262</v>
      </c>
      <c r="B93" s="51" t="s">
        <v>47</v>
      </c>
      <c r="C93" s="40">
        <v>0</v>
      </c>
      <c r="D93" s="40">
        <v>0</v>
      </c>
      <c r="E93" s="40">
        <v>0</v>
      </c>
      <c r="F93" s="46" t="s">
        <v>174</v>
      </c>
    </row>
    <row r="94" spans="1:6" x14ac:dyDescent="0.25">
      <c r="A94" s="67" t="s">
        <v>163</v>
      </c>
      <c r="B94" s="68" t="s">
        <v>238</v>
      </c>
      <c r="C94" s="69">
        <f>C95+C97+C100</f>
        <v>1870</v>
      </c>
      <c r="D94" s="69">
        <f>D95+D97+D100</f>
        <v>1870</v>
      </c>
      <c r="E94" s="69">
        <f>E95+E97+E100</f>
        <v>179.16</v>
      </c>
      <c r="F94" s="70">
        <f t="shared" si="3"/>
        <v>9.5807486631016037</v>
      </c>
    </row>
    <row r="95" spans="1:6" x14ac:dyDescent="0.25">
      <c r="A95" s="71" t="s">
        <v>236</v>
      </c>
      <c r="B95" s="51" t="s">
        <v>237</v>
      </c>
      <c r="C95" s="40">
        <f>C96</f>
        <v>358</v>
      </c>
      <c r="D95" s="40">
        <f>D96</f>
        <v>358</v>
      </c>
      <c r="E95" s="40">
        <f>E96</f>
        <v>179.16</v>
      </c>
      <c r="F95" s="46">
        <f t="shared" si="3"/>
        <v>50.044692737430161</v>
      </c>
    </row>
    <row r="96" spans="1:6" x14ac:dyDescent="0.25">
      <c r="A96" s="72" t="s">
        <v>157</v>
      </c>
      <c r="B96" s="51" t="s">
        <v>81</v>
      </c>
      <c r="C96" s="46">
        <v>358</v>
      </c>
      <c r="D96" s="46">
        <v>358</v>
      </c>
      <c r="E96" s="46">
        <v>179.16</v>
      </c>
      <c r="F96" s="46">
        <f t="shared" si="3"/>
        <v>50.044692737430161</v>
      </c>
    </row>
    <row r="97" spans="1:6" x14ac:dyDescent="0.25">
      <c r="A97" s="71" t="s">
        <v>231</v>
      </c>
      <c r="B97" s="51" t="s">
        <v>30</v>
      </c>
      <c r="C97" s="40">
        <f>C98+C99</f>
        <v>1512</v>
      </c>
      <c r="D97" s="40">
        <f>D98+D99</f>
        <v>1512</v>
      </c>
      <c r="E97" s="40">
        <f>E98+E99</f>
        <v>0</v>
      </c>
      <c r="F97" s="46">
        <f t="shared" si="3"/>
        <v>0</v>
      </c>
    </row>
    <row r="98" spans="1:6" x14ac:dyDescent="0.25">
      <c r="A98" s="72">
        <v>4221</v>
      </c>
      <c r="B98" s="51" t="s">
        <v>42</v>
      </c>
      <c r="C98" s="40">
        <v>1512</v>
      </c>
      <c r="D98" s="40">
        <v>1512</v>
      </c>
      <c r="E98" s="40">
        <v>0</v>
      </c>
      <c r="F98" s="46">
        <f t="shared" si="3"/>
        <v>0</v>
      </c>
    </row>
    <row r="99" spans="1:6" x14ac:dyDescent="0.25">
      <c r="A99" s="72">
        <v>4224</v>
      </c>
      <c r="B99" s="51" t="s">
        <v>37</v>
      </c>
      <c r="C99" s="40">
        <v>0</v>
      </c>
      <c r="D99" s="40">
        <v>0</v>
      </c>
      <c r="E99" s="40">
        <v>0</v>
      </c>
      <c r="F99" s="55" t="s">
        <v>174</v>
      </c>
    </row>
    <row r="100" spans="1:6" x14ac:dyDescent="0.25">
      <c r="A100" s="71" t="s">
        <v>232</v>
      </c>
      <c r="B100" s="51" t="s">
        <v>31</v>
      </c>
      <c r="C100" s="40">
        <f>C101</f>
        <v>0</v>
      </c>
      <c r="D100" s="40">
        <f>D101</f>
        <v>0</v>
      </c>
      <c r="E100" s="40">
        <f>E101</f>
        <v>0</v>
      </c>
      <c r="F100" s="46" t="s">
        <v>174</v>
      </c>
    </row>
    <row r="101" spans="1:6" x14ac:dyDescent="0.25">
      <c r="A101" s="71">
        <v>4511</v>
      </c>
      <c r="B101" s="51" t="s">
        <v>38</v>
      </c>
      <c r="C101" s="40">
        <v>0</v>
      </c>
      <c r="D101" s="40">
        <v>0</v>
      </c>
      <c r="E101" s="40">
        <v>0</v>
      </c>
      <c r="F101" s="46" t="s">
        <v>174</v>
      </c>
    </row>
    <row r="102" spans="1:6" x14ac:dyDescent="0.25">
      <c r="A102" s="65" t="s">
        <v>96</v>
      </c>
      <c r="B102" s="66" t="s">
        <v>164</v>
      </c>
      <c r="C102" s="55">
        <f t="shared" ref="C102:E103" si="4">C103</f>
        <v>136897</v>
      </c>
      <c r="D102" s="55">
        <f t="shared" si="4"/>
        <v>136897</v>
      </c>
      <c r="E102" s="55">
        <f t="shared" si="4"/>
        <v>67080.05</v>
      </c>
      <c r="F102" s="46">
        <f t="shared" si="3"/>
        <v>49.000379847622668</v>
      </c>
    </row>
    <row r="103" spans="1:6" x14ac:dyDescent="0.25">
      <c r="A103" s="67" t="s">
        <v>103</v>
      </c>
      <c r="B103" s="68" t="s">
        <v>35</v>
      </c>
      <c r="C103" s="69">
        <f t="shared" si="4"/>
        <v>136897</v>
      </c>
      <c r="D103" s="69">
        <f t="shared" si="4"/>
        <v>136897</v>
      </c>
      <c r="E103" s="69">
        <f t="shared" si="4"/>
        <v>67080.05</v>
      </c>
      <c r="F103" s="70">
        <f t="shared" si="3"/>
        <v>49.000379847622668</v>
      </c>
    </row>
    <row r="104" spans="1:6" x14ac:dyDescent="0.25">
      <c r="A104" s="71" t="s">
        <v>234</v>
      </c>
      <c r="B104" s="51" t="s">
        <v>10</v>
      </c>
      <c r="C104" s="40">
        <f>C105+C106</f>
        <v>136897</v>
      </c>
      <c r="D104" s="40">
        <f>D105+D106</f>
        <v>136897</v>
      </c>
      <c r="E104" s="40">
        <f>E105+E106</f>
        <v>67080.05</v>
      </c>
      <c r="F104" s="46">
        <f t="shared" si="3"/>
        <v>49.000379847622668</v>
      </c>
    </row>
    <row r="105" spans="1:6" ht="25.5" x14ac:dyDescent="0.25">
      <c r="A105" s="72" t="s">
        <v>145</v>
      </c>
      <c r="B105" s="51" t="s">
        <v>97</v>
      </c>
      <c r="C105" s="46">
        <v>0</v>
      </c>
      <c r="D105" s="46">
        <v>0</v>
      </c>
      <c r="E105" s="46"/>
      <c r="F105" s="46"/>
    </row>
    <row r="106" spans="1:6" x14ac:dyDescent="0.25">
      <c r="A106" s="72" t="s">
        <v>147</v>
      </c>
      <c r="B106" s="51" t="s">
        <v>73</v>
      </c>
      <c r="C106" s="46">
        <v>136897</v>
      </c>
      <c r="D106" s="46">
        <v>136897</v>
      </c>
      <c r="E106" s="46">
        <v>67080.05</v>
      </c>
      <c r="F106" s="46">
        <f>(E106/D106)*100</f>
        <v>49.000379847622668</v>
      </c>
    </row>
  </sheetData>
  <mergeCells count="3">
    <mergeCell ref="A2:F2"/>
    <mergeCell ref="A3:F3"/>
    <mergeCell ref="A5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SAŽETAK</vt:lpstr>
      <vt:lpstr> Račun prihoda-ekonom</vt:lpstr>
      <vt:lpstr> Račun rashoda-ekonom</vt:lpstr>
      <vt:lpstr> Račun prihoda i rashoda-izvori</vt:lpstr>
      <vt:lpstr> Račun rashoda-funkcija</vt:lpstr>
      <vt:lpstr>Račun rashoda - poseban dio</vt:lpstr>
      <vt:lpstr>' Račun prihoda i rashoda-izvori'!Podrucje_ispisa</vt:lpstr>
      <vt:lpstr>' Račun prihoda-ekonom'!Podrucje_ispisa</vt:lpstr>
      <vt:lpstr>' Račun rashoda-ekonom'!Podrucje_ispisa</vt:lpstr>
      <vt:lpstr>' Račun rashoda-funkcija'!Podrucje_ispisa</vt:lpstr>
      <vt:lpstr>'Račun rashoda - poseban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fakture14</cp:lastModifiedBy>
  <cp:lastPrinted>2026-07-20T07:10:39Z</cp:lastPrinted>
  <dcterms:created xsi:type="dcterms:W3CDTF">2022-08-12T12:51:27Z</dcterms:created>
  <dcterms:modified xsi:type="dcterms:W3CDTF">2026-07-28T10:16:45Z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14. Format izgleda financijskog plana proračunskog korisnika.xlsx</vt:lpwstr>
  </property>
</Properties>
</file>