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EKO-PAKRAC\Users\izili\Documents\FINANCIJSKI PLAN\2025-2027\IZVRŠENJE FINANCIJSKOG PLANA 31.12.2025\ZA OBJAVU NA WEBU\"/>
    </mc:Choice>
  </mc:AlternateContent>
  <xr:revisionPtr revIDLastSave="0" documentId="8_{08DA31AA-F879-4423-8243-F3364EED2E37}" xr6:coauthVersionLast="47" xr6:coauthVersionMax="47" xr10:uidLastSave="{00000000-0000-0000-0000-000000000000}"/>
  <bookViews>
    <workbookView xWindow="-28920" yWindow="-120" windowWidth="29040" windowHeight="15840" activeTab="4" xr2:uid="{F22F1AB0-8C19-4C7F-BBE1-3D53F6DD1364}"/>
  </bookViews>
  <sheets>
    <sheet name="SAŽETAK" sheetId="2" r:id="rId1"/>
    <sheet name="PRIHODI I RASHODI IF" sheetId="4" r:id="rId2"/>
    <sheet name="RAČUN PRIHODA" sheetId="1" r:id="rId3"/>
    <sheet name="RAČUN RASHODA" sheetId="5" r:id="rId4"/>
    <sheet name="POSEBNI DIO PROGR" sheetId="3" r:id="rId5"/>
  </sheets>
  <externalReferences>
    <externalReference r:id="rId6"/>
  </externalReferences>
  <definedNames>
    <definedName name="_xlnm.Print_Area" localSheetId="4">'POSEBNI DIO PROGR'!$A$1:$F$112</definedName>
    <definedName name="_xlnm.Print_Area" localSheetId="1">'PRIHODI I RASHODI IF'!$A$1:$G$31</definedName>
    <definedName name="_xlnm.Print_Area" localSheetId="2">'RAČUN PRIHODA'!$A$1:$H$46</definedName>
    <definedName name="_xlnm.Print_Area" localSheetId="3">'RAČUN RASHODA'!$A$1:$H$85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5" l="1"/>
  <c r="G85" i="5"/>
  <c r="F84" i="5"/>
  <c r="H84" i="5" s="1"/>
  <c r="E84" i="5"/>
  <c r="D84" i="5"/>
  <c r="C84" i="5"/>
  <c r="F83" i="5"/>
  <c r="H83" i="5" s="1"/>
  <c r="E83" i="5"/>
  <c r="D83" i="5"/>
  <c r="C83" i="5"/>
  <c r="H82" i="5"/>
  <c r="G82" i="5"/>
  <c r="H81" i="5"/>
  <c r="G81" i="5"/>
  <c r="F81" i="5"/>
  <c r="E81" i="5"/>
  <c r="D81" i="5"/>
  <c r="C81" i="5"/>
  <c r="H80" i="5"/>
  <c r="H79" i="5"/>
  <c r="F79" i="5"/>
  <c r="E79" i="5"/>
  <c r="E71" i="5" s="1"/>
  <c r="E67" i="5" s="1"/>
  <c r="D79" i="5"/>
  <c r="C79" i="5"/>
  <c r="C71" i="5" s="1"/>
  <c r="C67" i="5" s="1"/>
  <c r="H78" i="5"/>
  <c r="G78" i="5"/>
  <c r="H77" i="5"/>
  <c r="G77" i="5"/>
  <c r="H76" i="5"/>
  <c r="G76" i="5"/>
  <c r="H75" i="5"/>
  <c r="G75" i="5"/>
  <c r="G74" i="5"/>
  <c r="H73" i="5"/>
  <c r="G73" i="5"/>
  <c r="F72" i="5"/>
  <c r="H72" i="5" s="1"/>
  <c r="E72" i="5"/>
  <c r="D72" i="5"/>
  <c r="C72" i="5"/>
  <c r="F71" i="5"/>
  <c r="F67" i="5" s="1"/>
  <c r="D71" i="5"/>
  <c r="H70" i="5"/>
  <c r="G70" i="5"/>
  <c r="H69" i="5"/>
  <c r="F69" i="5"/>
  <c r="G69" i="5" s="1"/>
  <c r="E69" i="5"/>
  <c r="D69" i="5"/>
  <c r="C69" i="5"/>
  <c r="H68" i="5"/>
  <c r="F68" i="5"/>
  <c r="G68" i="5" s="1"/>
  <c r="E68" i="5"/>
  <c r="D68" i="5"/>
  <c r="C68" i="5"/>
  <c r="D67" i="5"/>
  <c r="H66" i="5"/>
  <c r="G66" i="5"/>
  <c r="F65" i="5"/>
  <c r="H65" i="5" s="1"/>
  <c r="E65" i="5"/>
  <c r="D65" i="5"/>
  <c r="C65" i="5"/>
  <c r="F64" i="5"/>
  <c r="H64" i="5" s="1"/>
  <c r="E64" i="5"/>
  <c r="D64" i="5"/>
  <c r="C64" i="5"/>
  <c r="H63" i="5"/>
  <c r="G63" i="5"/>
  <c r="H62" i="5"/>
  <c r="G62" i="5"/>
  <c r="H61" i="5"/>
  <c r="G61" i="5"/>
  <c r="F60" i="5"/>
  <c r="H60" i="5" s="1"/>
  <c r="E60" i="5"/>
  <c r="E57" i="5" s="1"/>
  <c r="D60" i="5"/>
  <c r="D57" i="5" s="1"/>
  <c r="D13" i="5" s="1"/>
  <c r="D12" i="5" s="1"/>
  <c r="D11" i="5" s="1"/>
  <c r="D10" i="5" s="1"/>
  <c r="D9" i="5" s="1"/>
  <c r="C60" i="5"/>
  <c r="H59" i="5"/>
  <c r="G59" i="5"/>
  <c r="F58" i="5"/>
  <c r="H58" i="5" s="1"/>
  <c r="E58" i="5"/>
  <c r="D58" i="5"/>
  <c r="C58" i="5"/>
  <c r="F57" i="5"/>
  <c r="H57" i="5" s="1"/>
  <c r="C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F49" i="5"/>
  <c r="G49" i="5" s="1"/>
  <c r="E49" i="5"/>
  <c r="D49" i="5"/>
  <c r="C49" i="5"/>
  <c r="H48" i="5"/>
  <c r="F47" i="5"/>
  <c r="H47" i="5" s="1"/>
  <c r="E47" i="5"/>
  <c r="D47" i="5"/>
  <c r="C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F37" i="5"/>
  <c r="G37" i="5" s="1"/>
  <c r="E37" i="5"/>
  <c r="D37" i="5"/>
  <c r="C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F30" i="5"/>
  <c r="G30" i="5" s="1"/>
  <c r="E30" i="5"/>
  <c r="D30" i="5"/>
  <c r="C30" i="5"/>
  <c r="C24" i="5" s="1"/>
  <c r="C13" i="5" s="1"/>
  <c r="C12" i="5" s="1"/>
  <c r="C11" i="5" s="1"/>
  <c r="C10" i="5" s="1"/>
  <c r="C9" i="5" s="1"/>
  <c r="H29" i="5"/>
  <c r="G29" i="5"/>
  <c r="H28" i="5"/>
  <c r="G28" i="5"/>
  <c r="H27" i="5"/>
  <c r="G27" i="5"/>
  <c r="H26" i="5"/>
  <c r="G26" i="5"/>
  <c r="F25" i="5"/>
  <c r="H25" i="5" s="1"/>
  <c r="E25" i="5"/>
  <c r="D25" i="5"/>
  <c r="C25" i="5"/>
  <c r="F24" i="5"/>
  <c r="H24" i="5" s="1"/>
  <c r="E24" i="5"/>
  <c r="D24" i="5"/>
  <c r="H23" i="5"/>
  <c r="G23" i="5"/>
  <c r="H22" i="5"/>
  <c r="G22" i="5"/>
  <c r="H21" i="5"/>
  <c r="F21" i="5"/>
  <c r="G21" i="5" s="1"/>
  <c r="E21" i="5"/>
  <c r="D21" i="5"/>
  <c r="C21" i="5"/>
  <c r="H20" i="5"/>
  <c r="G20" i="5"/>
  <c r="F19" i="5"/>
  <c r="H19" i="5" s="1"/>
  <c r="E19" i="5"/>
  <c r="D19" i="5"/>
  <c r="C19" i="5"/>
  <c r="H18" i="5"/>
  <c r="G18" i="5"/>
  <c r="H17" i="5"/>
  <c r="G17" i="5"/>
  <c r="H16" i="5"/>
  <c r="G16" i="5"/>
  <c r="F15" i="5"/>
  <c r="H15" i="5" s="1"/>
  <c r="E15" i="5"/>
  <c r="E14" i="5" s="1"/>
  <c r="D15" i="5"/>
  <c r="C15" i="5"/>
  <c r="D14" i="5"/>
  <c r="C14" i="5"/>
  <c r="G31" i="4"/>
  <c r="F31" i="4"/>
  <c r="G30" i="4"/>
  <c r="F30" i="4"/>
  <c r="E30" i="4"/>
  <c r="D30" i="4"/>
  <c r="C30" i="4"/>
  <c r="B30" i="4"/>
  <c r="G29" i="4"/>
  <c r="F29" i="4"/>
  <c r="E28" i="4"/>
  <c r="G28" i="4" s="1"/>
  <c r="D28" i="4"/>
  <c r="C28" i="4"/>
  <c r="B28" i="4"/>
  <c r="G27" i="4"/>
  <c r="F27" i="4"/>
  <c r="E26" i="4"/>
  <c r="G26" i="4" s="1"/>
  <c r="D26" i="4"/>
  <c r="C26" i="4"/>
  <c r="B26" i="4"/>
  <c r="G25" i="4"/>
  <c r="F25" i="4"/>
  <c r="G24" i="4"/>
  <c r="F24" i="4"/>
  <c r="E24" i="4"/>
  <c r="D24" i="4"/>
  <c r="C24" i="4"/>
  <c r="B24" i="4"/>
  <c r="G23" i="4"/>
  <c r="F23" i="4"/>
  <c r="E22" i="4"/>
  <c r="G22" i="4" s="1"/>
  <c r="D22" i="4"/>
  <c r="C22" i="4"/>
  <c r="C19" i="4" s="1"/>
  <c r="B22" i="4"/>
  <c r="B19" i="4" s="1"/>
  <c r="G21" i="4"/>
  <c r="F21" i="4"/>
  <c r="E20" i="4"/>
  <c r="G20" i="4" s="1"/>
  <c r="D20" i="4"/>
  <c r="C20" i="4"/>
  <c r="B20" i="4"/>
  <c r="E19" i="4"/>
  <c r="G19" i="4" s="1"/>
  <c r="D19" i="4"/>
  <c r="G17" i="4"/>
  <c r="F17" i="4"/>
  <c r="G16" i="4"/>
  <c r="F16" i="4"/>
  <c r="E16" i="4"/>
  <c r="D16" i="4"/>
  <c r="C16" i="4"/>
  <c r="B16" i="4"/>
  <c r="G15" i="4"/>
  <c r="F15" i="4"/>
  <c r="E14" i="4"/>
  <c r="G14" i="4" s="1"/>
  <c r="D14" i="4"/>
  <c r="C14" i="4"/>
  <c r="B14" i="4"/>
  <c r="B5" i="4" s="1"/>
  <c r="F13" i="4"/>
  <c r="E12" i="4"/>
  <c r="F12" i="4" s="1"/>
  <c r="D12" i="4"/>
  <c r="C12" i="4"/>
  <c r="B12" i="4"/>
  <c r="G11" i="4"/>
  <c r="F11" i="4"/>
  <c r="E10" i="4"/>
  <c r="F10" i="4" s="1"/>
  <c r="D10" i="4"/>
  <c r="D5" i="4" s="1"/>
  <c r="C10" i="4"/>
  <c r="B10" i="4"/>
  <c r="G9" i="4"/>
  <c r="F9" i="4"/>
  <c r="G8" i="4"/>
  <c r="F8" i="4"/>
  <c r="E8" i="4"/>
  <c r="D8" i="4"/>
  <c r="C8" i="4"/>
  <c r="B8" i="4"/>
  <c r="G7" i="4"/>
  <c r="F7" i="4"/>
  <c r="E6" i="4"/>
  <c r="G6" i="4" s="1"/>
  <c r="D6" i="4"/>
  <c r="C6" i="4"/>
  <c r="B6" i="4"/>
  <c r="C5" i="4"/>
  <c r="F111" i="3"/>
  <c r="F110" i="3"/>
  <c r="E109" i="3"/>
  <c r="D109" i="3"/>
  <c r="F109" i="3" s="1"/>
  <c r="C109" i="3"/>
  <c r="C108" i="3" s="1"/>
  <c r="C107" i="3" s="1"/>
  <c r="E108" i="3"/>
  <c r="E107" i="3"/>
  <c r="F106" i="3"/>
  <c r="E105" i="3"/>
  <c r="F105" i="3" s="1"/>
  <c r="D105" i="3"/>
  <c r="C105" i="3"/>
  <c r="F104" i="3"/>
  <c r="F103" i="3"/>
  <c r="E102" i="3"/>
  <c r="E99" i="3" s="1"/>
  <c r="D102" i="3"/>
  <c r="C102" i="3"/>
  <c r="F101" i="3"/>
  <c r="E100" i="3"/>
  <c r="D100" i="3"/>
  <c r="F100" i="3" s="1"/>
  <c r="C100" i="3"/>
  <c r="C99" i="3" s="1"/>
  <c r="F98" i="3"/>
  <c r="F97" i="3"/>
  <c r="F96" i="3"/>
  <c r="F95" i="3"/>
  <c r="F94" i="3"/>
  <c r="F93" i="3"/>
  <c r="E92" i="3"/>
  <c r="F92" i="3" s="1"/>
  <c r="D92" i="3"/>
  <c r="C92" i="3"/>
  <c r="F91" i="3"/>
  <c r="F90" i="3"/>
  <c r="E89" i="3"/>
  <c r="E88" i="3" s="1"/>
  <c r="D89" i="3"/>
  <c r="D88" i="3" s="1"/>
  <c r="C89" i="3"/>
  <c r="C88" i="3" s="1"/>
  <c r="F86" i="3"/>
  <c r="F85" i="3"/>
  <c r="E85" i="3"/>
  <c r="D85" i="3"/>
  <c r="C85" i="3"/>
  <c r="F84" i="3"/>
  <c r="F83" i="3"/>
  <c r="F82" i="3"/>
  <c r="F81" i="3"/>
  <c r="E80" i="3"/>
  <c r="E79" i="3" s="1"/>
  <c r="D80" i="3"/>
  <c r="D79" i="3" s="1"/>
  <c r="C80" i="3"/>
  <c r="C79" i="3" s="1"/>
  <c r="F78" i="3"/>
  <c r="F77" i="3"/>
  <c r="E77" i="3"/>
  <c r="D77" i="3"/>
  <c r="C77" i="3"/>
  <c r="F76" i="3"/>
  <c r="F75" i="3"/>
  <c r="F74" i="3"/>
  <c r="F73" i="3"/>
  <c r="E72" i="3"/>
  <c r="F72" i="3" s="1"/>
  <c r="D72" i="3"/>
  <c r="C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E44" i="3"/>
  <c r="F44" i="3" s="1"/>
  <c r="D44" i="3"/>
  <c r="C44" i="3"/>
  <c r="F43" i="3"/>
  <c r="F42" i="3"/>
  <c r="F41" i="3"/>
  <c r="F40" i="3"/>
  <c r="F39" i="3"/>
  <c r="F38" i="3"/>
  <c r="F37" i="3"/>
  <c r="E37" i="3"/>
  <c r="D37" i="3"/>
  <c r="C37" i="3"/>
  <c r="C36" i="3" s="1"/>
  <c r="E36" i="3"/>
  <c r="F36" i="3" s="1"/>
  <c r="D36" i="3"/>
  <c r="F35" i="3"/>
  <c r="E34" i="3"/>
  <c r="F34" i="3" s="1"/>
  <c r="D34" i="3"/>
  <c r="C34" i="3"/>
  <c r="E32" i="3"/>
  <c r="D32" i="3"/>
  <c r="C32" i="3"/>
  <c r="F31" i="3"/>
  <c r="F30" i="3"/>
  <c r="F29" i="3"/>
  <c r="F27" i="3"/>
  <c r="F26" i="3"/>
  <c r="F25" i="3"/>
  <c r="E24" i="3"/>
  <c r="F24" i="3" s="1"/>
  <c r="D24" i="3"/>
  <c r="C24" i="3"/>
  <c r="F23" i="3"/>
  <c r="E22" i="3"/>
  <c r="F22" i="3" s="1"/>
  <c r="D22" i="3"/>
  <c r="C22" i="3"/>
  <c r="F21" i="3"/>
  <c r="E20" i="3"/>
  <c r="E19" i="3" s="1"/>
  <c r="D20" i="3"/>
  <c r="D19" i="3" s="1"/>
  <c r="C20" i="3"/>
  <c r="C19" i="3" s="1"/>
  <c r="F16" i="3"/>
  <c r="E15" i="3"/>
  <c r="F15" i="3" s="1"/>
  <c r="D15" i="3"/>
  <c r="C15" i="3"/>
  <c r="F14" i="3"/>
  <c r="F13" i="3"/>
  <c r="F12" i="3"/>
  <c r="E11" i="3"/>
  <c r="E10" i="3" s="1"/>
  <c r="D11" i="3"/>
  <c r="D10" i="3" s="1"/>
  <c r="D9" i="3" s="1"/>
  <c r="D8" i="3" s="1"/>
  <c r="C11" i="3"/>
  <c r="C10" i="3" s="1"/>
  <c r="C9" i="3" s="1"/>
  <c r="C8" i="3" s="1"/>
  <c r="K25" i="2"/>
  <c r="J25" i="2"/>
  <c r="K24" i="2"/>
  <c r="J24" i="2"/>
  <c r="I22" i="2"/>
  <c r="K22" i="2" s="1"/>
  <c r="H22" i="2"/>
  <c r="H23" i="2" s="1"/>
  <c r="H26" i="2" s="1"/>
  <c r="F22" i="2"/>
  <c r="I21" i="2"/>
  <c r="K21" i="2" s="1"/>
  <c r="H21" i="2"/>
  <c r="G21" i="2"/>
  <c r="G23" i="2" s="1"/>
  <c r="G26" i="2" s="1"/>
  <c r="F21" i="2"/>
  <c r="F23" i="2" s="1"/>
  <c r="F26" i="2" s="1"/>
  <c r="K19" i="2"/>
  <c r="J19" i="2"/>
  <c r="I19" i="2"/>
  <c r="H19" i="2"/>
  <c r="G19" i="2"/>
  <c r="F19" i="2"/>
  <c r="I15" i="2"/>
  <c r="K15" i="2" s="1"/>
  <c r="H15" i="2"/>
  <c r="G15" i="2"/>
  <c r="G16" i="2" s="1"/>
  <c r="G27" i="2" s="1"/>
  <c r="F15" i="2"/>
  <c r="K14" i="2"/>
  <c r="J14" i="2"/>
  <c r="K13" i="2"/>
  <c r="J13" i="2"/>
  <c r="G12" i="2"/>
  <c r="K11" i="2"/>
  <c r="J11" i="2"/>
  <c r="I11" i="2"/>
  <c r="I12" i="2" s="1"/>
  <c r="H11" i="2"/>
  <c r="H12" i="2" s="1"/>
  <c r="H16" i="2" s="1"/>
  <c r="H27" i="2" s="1"/>
  <c r="F11" i="2"/>
  <c r="F12" i="2" s="1"/>
  <c r="F16" i="2" s="1"/>
  <c r="F27" i="2" s="1"/>
  <c r="K10" i="2"/>
  <c r="J10" i="2"/>
  <c r="G46" i="1"/>
  <c r="F45" i="1"/>
  <c r="G45" i="1" s="1"/>
  <c r="E45" i="1"/>
  <c r="E44" i="1" s="1"/>
  <c r="E43" i="1" s="1"/>
  <c r="E10" i="1" s="1"/>
  <c r="E9" i="1" s="1"/>
  <c r="D45" i="1"/>
  <c r="C45" i="1"/>
  <c r="C44" i="1" s="1"/>
  <c r="C43" i="1" s="1"/>
  <c r="D44" i="1"/>
  <c r="D43" i="1" s="1"/>
  <c r="H42" i="1"/>
  <c r="G42" i="1"/>
  <c r="F41" i="1"/>
  <c r="H41" i="1" s="1"/>
  <c r="E41" i="1"/>
  <c r="D41" i="1"/>
  <c r="C41" i="1"/>
  <c r="F40" i="1"/>
  <c r="H40" i="1" s="1"/>
  <c r="E40" i="1"/>
  <c r="D40" i="1"/>
  <c r="C40" i="1"/>
  <c r="H39" i="1"/>
  <c r="G39" i="1"/>
  <c r="H38" i="1"/>
  <c r="G38" i="1"/>
  <c r="F38" i="1"/>
  <c r="E38" i="1"/>
  <c r="D38" i="1"/>
  <c r="C38" i="1"/>
  <c r="H37" i="1"/>
  <c r="H36" i="1"/>
  <c r="F35" i="1"/>
  <c r="H35" i="1" s="1"/>
  <c r="E35" i="1"/>
  <c r="D35" i="1"/>
  <c r="C35" i="1"/>
  <c r="H34" i="1"/>
  <c r="F34" i="1"/>
  <c r="G34" i="1" s="1"/>
  <c r="E34" i="1"/>
  <c r="D34" i="1"/>
  <c r="C34" i="1"/>
  <c r="H33" i="1"/>
  <c r="G33" i="1"/>
  <c r="H32" i="1"/>
  <c r="G32" i="1"/>
  <c r="F31" i="1"/>
  <c r="H31" i="1" s="1"/>
  <c r="E31" i="1"/>
  <c r="D31" i="1"/>
  <c r="C31" i="1"/>
  <c r="C27" i="1" s="1"/>
  <c r="H30" i="1"/>
  <c r="G30" i="1"/>
  <c r="H29" i="1"/>
  <c r="G29" i="1"/>
  <c r="F28" i="1"/>
  <c r="H28" i="1" s="1"/>
  <c r="E28" i="1"/>
  <c r="D28" i="1"/>
  <c r="C28" i="1"/>
  <c r="E27" i="1"/>
  <c r="D27" i="1"/>
  <c r="H26" i="1"/>
  <c r="G26" i="1"/>
  <c r="F25" i="1"/>
  <c r="H25" i="1" s="1"/>
  <c r="E25" i="1"/>
  <c r="D25" i="1"/>
  <c r="C25" i="1"/>
  <c r="F24" i="1"/>
  <c r="H24" i="1" s="1"/>
  <c r="E24" i="1"/>
  <c r="D24" i="1"/>
  <c r="C24" i="1"/>
  <c r="H23" i="1"/>
  <c r="G23" i="1"/>
  <c r="H22" i="1"/>
  <c r="F22" i="1"/>
  <c r="G22" i="1" s="1"/>
  <c r="E22" i="1"/>
  <c r="D22" i="1"/>
  <c r="C22" i="1"/>
  <c r="H21" i="1"/>
  <c r="F21" i="1"/>
  <c r="G21" i="1" s="1"/>
  <c r="E21" i="1"/>
  <c r="D21" i="1"/>
  <c r="C21" i="1"/>
  <c r="G20" i="1"/>
  <c r="F19" i="1"/>
  <c r="G19" i="1" s="1"/>
  <c r="E19" i="1"/>
  <c r="D19" i="1"/>
  <c r="C19" i="1"/>
  <c r="G18" i="1"/>
  <c r="F17" i="1"/>
  <c r="G17" i="1" s="1"/>
  <c r="E17" i="1"/>
  <c r="D17" i="1"/>
  <c r="C17" i="1"/>
  <c r="G16" i="1"/>
  <c r="F15" i="1"/>
  <c r="G15" i="1" s="1"/>
  <c r="E15" i="1"/>
  <c r="D15" i="1"/>
  <c r="C15" i="1"/>
  <c r="G14" i="1"/>
  <c r="F13" i="1"/>
  <c r="G13" i="1" s="1"/>
  <c r="E13" i="1"/>
  <c r="D13" i="1"/>
  <c r="D12" i="1" s="1"/>
  <c r="D11" i="1" s="1"/>
  <c r="D10" i="1" s="1"/>
  <c r="D9" i="1" s="1"/>
  <c r="C13" i="1"/>
  <c r="C12" i="1" s="1"/>
  <c r="E11" i="1"/>
  <c r="E13" i="5" l="1"/>
  <c r="E12" i="5" s="1"/>
  <c r="E11" i="5" s="1"/>
  <c r="E10" i="5" s="1"/>
  <c r="E9" i="5" s="1"/>
  <c r="G67" i="5"/>
  <c r="H67" i="5"/>
  <c r="G57" i="5"/>
  <c r="G58" i="5"/>
  <c r="G72" i="5"/>
  <c r="H71" i="5"/>
  <c r="G83" i="5"/>
  <c r="G84" i="5"/>
  <c r="G15" i="5"/>
  <c r="G19" i="5"/>
  <c r="G24" i="5"/>
  <c r="G25" i="5"/>
  <c r="G60" i="5"/>
  <c r="G64" i="5"/>
  <c r="G65" i="5"/>
  <c r="G71" i="5"/>
  <c r="F14" i="5"/>
  <c r="F19" i="4"/>
  <c r="F20" i="4"/>
  <c r="F26" i="4"/>
  <c r="E5" i="4"/>
  <c r="G10" i="4"/>
  <c r="F6" i="4"/>
  <c r="F14" i="4"/>
  <c r="F22" i="4"/>
  <c r="F28" i="4"/>
  <c r="C7" i="3"/>
  <c r="C6" i="3" s="1"/>
  <c r="F19" i="3"/>
  <c r="E18" i="3"/>
  <c r="F79" i="3"/>
  <c r="F88" i="3"/>
  <c r="F107" i="3"/>
  <c r="F10" i="3"/>
  <c r="E9" i="3"/>
  <c r="C18" i="3"/>
  <c r="C17" i="3" s="1"/>
  <c r="F89" i="3"/>
  <c r="F11" i="3"/>
  <c r="F20" i="3"/>
  <c r="F80" i="3"/>
  <c r="F102" i="3"/>
  <c r="D99" i="3"/>
  <c r="D18" i="3" s="1"/>
  <c r="D17" i="3" s="1"/>
  <c r="D7" i="3" s="1"/>
  <c r="D6" i="3" s="1"/>
  <c r="D108" i="3"/>
  <c r="D107" i="3" s="1"/>
  <c r="J12" i="2"/>
  <c r="K12" i="2"/>
  <c r="I16" i="2"/>
  <c r="I23" i="2"/>
  <c r="J22" i="2"/>
  <c r="J15" i="2"/>
  <c r="J21" i="2"/>
  <c r="C11" i="1"/>
  <c r="C10" i="1" s="1"/>
  <c r="C9" i="1" s="1"/>
  <c r="G12" i="1"/>
  <c r="G24" i="1"/>
  <c r="G25" i="1"/>
  <c r="G31" i="1"/>
  <c r="F27" i="1"/>
  <c r="G40" i="1"/>
  <c r="G41" i="1"/>
  <c r="F44" i="1"/>
  <c r="G28" i="1"/>
  <c r="H14" i="5" l="1"/>
  <c r="G14" i="5"/>
  <c r="F13" i="5"/>
  <c r="G5" i="4"/>
  <c r="F5" i="4"/>
  <c r="F99" i="3"/>
  <c r="F108" i="3"/>
  <c r="E8" i="3"/>
  <c r="F9" i="3"/>
  <c r="E17" i="3"/>
  <c r="F17" i="3" s="1"/>
  <c r="F18" i="3"/>
  <c r="I27" i="2"/>
  <c r="K16" i="2"/>
  <c r="J16" i="2"/>
  <c r="I26" i="2"/>
  <c r="K23" i="2"/>
  <c r="J23" i="2"/>
  <c r="H27" i="1"/>
  <c r="G27" i="1"/>
  <c r="G44" i="1"/>
  <c r="F43" i="1"/>
  <c r="G43" i="1" s="1"/>
  <c r="F11" i="1"/>
  <c r="H13" i="5" l="1"/>
  <c r="F12" i="5"/>
  <c r="G13" i="5"/>
  <c r="E7" i="3"/>
  <c r="F8" i="3"/>
  <c r="K26" i="2"/>
  <c r="J26" i="2"/>
  <c r="H11" i="1"/>
  <c r="G11" i="1"/>
  <c r="F10" i="1"/>
  <c r="H12" i="5" l="1"/>
  <c r="G12" i="5"/>
  <c r="F11" i="5"/>
  <c r="F7" i="3"/>
  <c r="E6" i="3"/>
  <c r="F6" i="3" s="1"/>
  <c r="H10" i="1"/>
  <c r="G10" i="1"/>
  <c r="F9" i="1"/>
  <c r="H11" i="5" l="1"/>
  <c r="F10" i="5"/>
  <c r="G11" i="5"/>
  <c r="H9" i="1"/>
  <c r="G9" i="1"/>
  <c r="H10" i="5" l="1"/>
  <c r="G10" i="5"/>
  <c r="F9" i="5"/>
  <c r="H9" i="5" l="1"/>
  <c r="G9" i="5"/>
</calcChain>
</file>

<file path=xl/sharedStrings.xml><?xml version="1.0" encoding="utf-8"?>
<sst xmlns="http://schemas.openxmlformats.org/spreadsheetml/2006/main" count="531" uniqueCount="306">
  <si>
    <t>I. OPĆI DIO</t>
  </si>
  <si>
    <t xml:space="preserve"> RAČUN PRIHODA I RASHODA </t>
  </si>
  <si>
    <t xml:space="preserve">IZVJEŠTAJ O PRIHODIMA I RASHODIMA PREMA EKONOMSKOJ KLASIFIKACIJI </t>
  </si>
  <si>
    <t>BROJČANA OZNAKA I NAZIV</t>
  </si>
  <si>
    <t>Ostvarenje/ Izvršenje 
01.2024. - 12.2024.</t>
  </si>
  <si>
    <t>Izvorni plan ili Rebalans 
2025.</t>
  </si>
  <si>
    <t>Tekući plan 
2025.</t>
  </si>
  <si>
    <t>Ostvarenje/ Izvršenje 
01.2025. - 12.2025.</t>
  </si>
  <si>
    <t>Indeks
(5)/(2)</t>
  </si>
  <si>
    <t>Indeks
(5)/(4)</t>
  </si>
  <si>
    <t>UKUPNI PRIHODI</t>
  </si>
  <si>
    <t>PRIHODI</t>
  </si>
  <si>
    <t/>
  </si>
  <si>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</si>
  <si>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</si>
  <si>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</si>
  <si>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</si>
  <si>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</si>
  <si>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</si>
  <si>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</si>
  <si>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</si>
  <si>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</si>
  <si>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</si>
  <si>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</si>
  <si>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</si>
  <si>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638</t>
  </si>
  <si>
    <t>Pomoći temeljem prijenosa EU sredstava</t>
  </si>
  <si>
    <t>6382</t>
  </si>
  <si>
    <t>Kapitalne pomoći temeljem prijenosa EU sredstava</t>
  </si>
  <si>
    <t>639</t>
  </si>
  <si>
    <t>Prijenosi između proračunskih korisnika istog proračuna</t>
  </si>
  <si>
    <t>6394</t>
  </si>
  <si>
    <t>Kapitalni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</si>
  <si>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</si>
  <si>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</si>
  <si>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</si>
  <si>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</si>
  <si>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</si>
  <si>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</si>
  <si>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</si>
  <si>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</si>
  <si>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</si>
  <si>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</si>
  <si>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</si>
  <si>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</si>
  <si>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</si>
  <si>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</si>
  <si>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</si>
  <si>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</si>
  <si>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</si>
  <si>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</si>
  <si>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</si>
  <si>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</si>
  <si>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</si>
  <si>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</si>
  <si>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</si>
  <si>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</si>
  <si>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</si>
  <si>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</si>
  <si>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</si>
  <si>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</si>
  <si>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</si>
  <si>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</si>
  <si>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</si>
  <si>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673</t>
  </si>
  <si>
    <t>Prihodi od HZZO-a na temelju ugovornih obveza</t>
  </si>
  <si>
    <t>6731</t>
  </si>
  <si>
    <t>68</t>
  </si>
  <si>
    <t>Kazne, upravne mjere i ostali prihodi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</si>
  <si>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</si>
  <si>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</si>
  <si>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</si>
  <si>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</si>
  <si>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</si>
  <si>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</si>
  <si>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</si>
  <si>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</si>
  <si>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</si>
  <si>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</si>
  <si>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</si>
  <si>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IZVRŠENJE FINANCIJSKOG PLANA PRORAČUNSKOG KORISNIKA DRŽAVNOG PRORAČUNA
ZA PRVO POLUGODIŠTE 2023. GODINE</t>
  </si>
  <si>
    <t>SAŽETAK  RAČUNA PRIHODA I RASHODA I RAČUNA FINANCIRANJA</t>
  </si>
  <si>
    <t>SAŽETAK RAČUNA PRIHODA I RASHODA</t>
  </si>
  <si>
    <t>OSTVARENJE/IZVRŠENJE 01.2024. - 12.2024.</t>
  </si>
  <si>
    <t>IZVORNI PLAN ILI REBALANS 2025.</t>
  </si>
  <si>
    <t>TEKUĆI PLAN</t>
  </si>
  <si>
    <t>OSTVARENJE/IZVRŠENJE 01.2025. - 12.2025.</t>
  </si>
  <si>
    <t>INDEKS (5)/(2)</t>
  </si>
  <si>
    <t>INDEKS (5)/(4)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</si>
  <si>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</si>
  <si>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</si>
  <si>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</si>
  <si>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</si>
  <si>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</si>
  <si>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</si>
  <si>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</si>
  <si>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</si>
  <si>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</si>
  <si>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</si>
  <si>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</si>
  <si>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</si>
  <si>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</si>
  <si>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</si>
  <si>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</si>
  <si>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</si>
  <si>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</si>
  <si>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II. POSEBNI DIO</t>
  </si>
  <si>
    <t>IZVJEŠTAJ PO PROGRAMSKOJ KLASIFIKACIJI</t>
  </si>
  <si>
    <t>IZVORNI PLAN ILI REBALANS 
2025.</t>
  </si>
  <si>
    <t>TEKUĆI PLAN 
2025.</t>
  </si>
  <si>
    <t>OSTVARENJE/IZVRŠENJE 
01.2025. - 12.2025.</t>
  </si>
  <si>
    <t>INDEKS
(4)/(3)</t>
  </si>
  <si>
    <t>32481</t>
  </si>
  <si>
    <t>Opća županijska bolnica Pakrac i bolnica hrvatskih veterana</t>
  </si>
  <si>
    <t>36</t>
  </si>
  <si>
    <t>ZAŠTITA ZDRAVLJA</t>
  </si>
  <si>
    <t>3602</t>
  </si>
  <si>
    <t>INVESTICIJE U ZDRAVSTVENU INFRASTRUKTURU</t>
  </si>
  <si>
    <t>K957002</t>
  </si>
  <si>
    <t>OPĆA ŽUPANIJSKA BOLNICA PAKRAC I BOLNICA HRVATSKIH VETERANA - IZRAVNA KAPITALNA ULAGANJA</t>
  </si>
  <si>
    <t>11</t>
  </si>
  <si>
    <t>Opći prihodi i primici</t>
  </si>
  <si>
    <t>42</t>
  </si>
  <si>
    <t>Rashodi za nabavu proizvedene dugotrajne imovine</t>
  </si>
  <si>
    <t>4221</t>
  </si>
  <si>
    <t>Uredska oprema i namještaj</t>
  </si>
  <si>
    <t>4223</t>
  </si>
  <si>
    <t>Oprema za održavanje i zaštitu</t>
  </si>
  <si>
    <t>4224</t>
  </si>
  <si>
    <t>Medicinska i laboratorijska oprema</t>
  </si>
  <si>
    <t>45</t>
  </si>
  <si>
    <t>Rashodi za dodatna ulaganja na nefinancijskoj imovini</t>
  </si>
  <si>
    <t>4511</t>
  </si>
  <si>
    <t>Dodatna ulaganja na građevinskim objektima</t>
  </si>
  <si>
    <t>3605</t>
  </si>
  <si>
    <t>SIGURNOST GRAĐANA I PRAVA NA ZDRAVSTVENE USLUGE</t>
  </si>
  <si>
    <t>A957001</t>
  </si>
  <si>
    <t>ADMINISTRACIJA I UPRAVLJANJE (IZ EVIDENCIJSKIH PRIHODA)</t>
  </si>
  <si>
    <t>31</t>
  </si>
  <si>
    <t>Vlastiti prihodi</t>
  </si>
  <si>
    <t>Rashodi za zaposlene</t>
  </si>
  <si>
    <t>3111</t>
  </si>
  <si>
    <t>Plaće za redovan rad</t>
  </si>
  <si>
    <t>41</t>
  </si>
  <si>
    <t>Rashodi za nabavu neproizvedene dugotrajne imovine</t>
  </si>
  <si>
    <t>4123</t>
  </si>
  <si>
    <t>Licence</t>
  </si>
  <si>
    <t>4225</t>
  </si>
  <si>
    <t>Instrumenti i uređaji</t>
  </si>
  <si>
    <t>4227</t>
  </si>
  <si>
    <t>Uređaji, strojevi i oprema za ostale namjene</t>
  </si>
  <si>
    <t>4231</t>
  </si>
  <si>
    <t>Prijevozna sredstva u cestovnom prometu</t>
  </si>
  <si>
    <t>4262</t>
  </si>
  <si>
    <t>Ulaganja u računalne programe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</si>
  <si>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</si>
  <si>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</si>
  <si>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</si>
  <si>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</si>
  <si>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43</t>
  </si>
  <si>
    <t>Ostali prihodi za posebne namjene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</si>
  <si>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</si>
  <si>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</si>
  <si>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</si>
  <si>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</si>
  <si>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</si>
  <si>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</si>
  <si>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</si>
  <si>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</si>
  <si>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</si>
  <si>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</si>
  <si>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</si>
  <si>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</si>
  <si>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</si>
  <si>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</si>
  <si>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</si>
  <si>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</si>
  <si>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</si>
  <si>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</si>
  <si>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</si>
  <si>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</si>
  <si>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</si>
  <si>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</si>
  <si>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</si>
  <si>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</si>
  <si>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</si>
  <si>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</si>
  <si>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</si>
  <si>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</si>
  <si>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</si>
  <si>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</si>
  <si>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</si>
  <si>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</si>
  <si>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</si>
  <si>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</si>
  <si>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</si>
  <si>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</si>
  <si>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</si>
  <si>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</si>
  <si>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</si>
  <si>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</si>
  <si>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</si>
  <si>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</si>
  <si>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</si>
  <si>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</si>
  <si>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</si>
  <si>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</si>
  <si>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</si>
  <si>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</si>
  <si>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</si>
  <si>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</si>
  <si>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3251</t>
  </si>
  <si>
    <t>Rashodi po osnovi utroška lijekova i potrošnog medicinskog materijala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</si>
  <si>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</si>
  <si>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</si>
  <si>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</si>
  <si>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</si>
  <si>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</si>
  <si>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</si>
  <si>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</si>
  <si>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</si>
  <si>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</si>
  <si>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</si>
  <si>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</si>
  <si>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</si>
  <si>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</si>
  <si>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Ostali nespomenuti rashodi poslovanja</t>
  </si>
  <si>
    <t>34</t>
  </si>
  <si>
    <t>Financijski rashodi</t>
  </si>
  <si>
    <t>3423</t>
  </si>
  <si>
    <t>Kamate za primljene kredite i zajmove od kreditnih i ostalih financijskih institucija izvan javnog sektora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</si>
  <si>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</si>
  <si>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</si>
  <si>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</si>
  <si>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</si>
  <si>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</si>
  <si>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</si>
  <si>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38</t>
  </si>
  <si>
    <t>Rashodi za donacije, kazne, naknade šteta i kapitalne pomoći</t>
  </si>
  <si>
    <t>3834</t>
  </si>
  <si>
    <t>Ugovorene kazne i ostale naknade šteta</t>
  </si>
  <si>
    <t>52</t>
  </si>
  <si>
    <t>Ostale pomoći</t>
  </si>
  <si>
    <t>61</t>
  </si>
  <si>
    <t>Donacije</t>
  </si>
  <si>
    <t>Instrumenti, uređaji i strojevi</t>
  </si>
  <si>
    <t>Prihodi od prodaje ili zamjene nefinancijske imovine i naknade s naslova osiguranja</t>
  </si>
  <si>
    <t>A957003</t>
  </si>
  <si>
    <t>ADMINISTRACIJA I UPRAVLJANJE</t>
  </si>
  <si>
    <t>Usluge tekućeg i investicijskog održavanja</t>
  </si>
  <si>
    <t>IZVJEŠTAJ O PRIHODIMA I RASHODIMA PREMA IZVORIMA FINANCIRANJA</t>
  </si>
  <si>
    <t>Ostvarenje/ Izvršenje
01.2024. - 12.2024.</t>
  </si>
  <si>
    <t>Izvorni plan ili Rebalans
2025.</t>
  </si>
  <si>
    <t>Tekući plan
2025.</t>
  </si>
  <si>
    <t>Ostvarenje/ Izvršenje  
01.2025. - 12.2025.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</si>
  <si>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</si>
  <si>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</si>
  <si>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</si>
  <si>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</si>
  <si>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</si>
  <si>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</si>
  <si>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</si>
  <si>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</si>
  <si>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6 Donacije</t>
  </si>
  <si>
    <t>61 Donacije</t>
  </si>
  <si>
    <t>7 Prihodi od nefin. imovine i nadoknade štete s osnova osig.</t>
  </si>
  <si>
    <t>71 Prihodi od nefin. imovine i nadoknade štete s osnova osig</t>
  </si>
  <si>
    <t>RASHODI</t>
  </si>
  <si>
    <t>UKUPNI RASHODI</t>
  </si>
  <si>
    <t>EKONOMSKA KLASIFIKACIJA</t>
  </si>
  <si>
    <t>ODLJEV</t>
  </si>
  <si>
    <t>3</t>
  </si>
  <si>
    <t>Rashodi poslovanja</t>
  </si>
  <si>
    <t>311</t>
  </si>
  <si>
    <t>Plaće (Bruto)</t>
  </si>
  <si>
    <t>312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</si>
  <si>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</si>
  <si>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</si>
  <si>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</si>
  <si>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</si>
  <si>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</si>
  <si>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</si>
  <si>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</si>
  <si>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</si>
  <si>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325</t>
  </si>
  <si>
    <t>Rashodi lijekova i potrošnog medicinskog materijala kod zdravstvenih ustanova</t>
  </si>
  <si>
    <t>329</t>
  </si>
  <si>
    <t>342</t>
  </si>
  <si>
    <t>Kamate za primljene kredite i zajmove</t>
  </si>
  <si>
    <t>343</t>
  </si>
  <si>
    <t>Ostali financijski rashodi</t>
  </si>
  <si>
    <t>383</t>
  </si>
  <si>
    <t>Kazne, penali i naknade štete</t>
  </si>
  <si>
    <t>4</t>
  </si>
  <si>
    <t>Rashodi za nabavu nefinancijske imovine</t>
  </si>
  <si>
    <t>412</t>
  </si>
  <si>
    <t>Nematerijalna imovina</t>
  </si>
  <si>
    <t>422</t>
  </si>
  <si>
    <t>Postrojenja i oprema</t>
  </si>
  <si>
    <t>4222</t>
  </si>
  <si>
    <t>Komunikacijska oprema</t>
  </si>
  <si>
    <t>423</t>
  </si>
  <si>
    <t>Prijevozna sredstva</t>
  </si>
  <si>
    <t>426</t>
  </si>
  <si>
    <t>Nematerijalna proizvedena imovina</t>
  </si>
  <si>
    <t>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</si>
</sst>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rgb="FFED0000"/>
      <name val="Calibri"/>
      <family val="2"/>
      <scheme val="minor"/>
    </font>
    <font>
      <b/>
      <sz val="14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7" fillId="3" borderId="2" applyNumberFormat="0" applyProtection="0">
      <alignment horizontal="left" vertical="center" indent="1"/>
    </xf>
    <xf numFmtId="4" fontId="11" fillId="4" borderId="2" applyNumberFormat="0" applyProtection="0">
      <alignment vertical="center"/>
    </xf>
    <xf numFmtId="0" fontId="10" fillId="0" borderId="2" applyNumberFormat="0" applyProtection="0">
      <alignment horizontal="left" vertical="center" wrapText="1" justifyLastLine="1"/>
    </xf>
    <xf numFmtId="0" fontId="10" fillId="0" borderId="2" applyNumberFormat="0" applyProtection="0">
      <alignment horizontal="left" vertical="center" wrapText="1"/>
    </xf>
    <xf numFmtId="4" fontId="14" fillId="0" borderId="2" applyNumberFormat="0" applyProtection="0">
      <alignment horizontal="right" vertical="center"/>
    </xf>
    <xf numFmtId="0" fontId="10" fillId="0" borderId="2" applyNumberFormat="0" applyProtection="0">
      <alignment horizontal="left" vertical="center" wrapText="1"/>
    </xf>
    <xf numFmtId="0" fontId="16" fillId="0" borderId="2" applyNumberFormat="0" applyProtection="0">
      <alignment horizontal="left" vertical="center" wrapText="1"/>
    </xf>
    <xf numFmtId="0" fontId="1" fillId="0" borderId="0"/>
  </cellStyleXfs>
  <cellXfs count="114">
    <xf numFmtId="0" fontId="0" fillId="0" borderId="0" xfId="0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 justifyLastLine="1"/>
    </xf>
    <xf numFmtId="4" fontId="6" fillId="2" borderId="3" xfId="2" applyNumberFormat="1" applyFont="1" applyFill="1" applyBorder="1" applyAlignment="1">
      <alignment horizontal="center" vertical="center" wrapText="1" justifyLastLine="1"/>
    </xf>
    <xf numFmtId="3" fontId="8" fillId="2" borderId="1" xfId="0" applyNumberFormat="1" applyFont="1" applyFill="1" applyBorder="1" applyAlignment="1">
      <alignment horizontal="center" vertical="center" wrapText="1" justifyLastLine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top" wrapText="1" justifyLastLine="1"/>
    </xf>
    <xf numFmtId="4" fontId="12" fillId="0" borderId="0" xfId="3" applyNumberFormat="1" applyFont="1" applyFill="1" applyBorder="1">
      <alignment vertical="center"/>
    </xf>
    <xf numFmtId="4" fontId="7" fillId="0" borderId="0" xfId="3" applyNumberFormat="1" applyFont="1" applyFill="1" applyBorder="1">
      <alignment vertical="center"/>
    </xf>
    <xf numFmtId="0" fontId="10" fillId="0" borderId="0" xfId="4" quotePrefix="1" applyBorder="1" applyAlignment="1">
      <alignment horizontal="left" vertical="center" wrapText="1" indent="2" justifyLastLine="1"/>
    </xf>
    <xf numFmtId="4" fontId="11" fillId="0" borderId="0" xfId="3" applyNumberFormat="1" applyFill="1" applyBorder="1">
      <alignment vertical="center"/>
    </xf>
    <xf numFmtId="4" fontId="13" fillId="0" borderId="0" xfId="3" applyNumberFormat="1" applyFont="1" applyFill="1" applyBorder="1">
      <alignment vertical="center"/>
    </xf>
    <xf numFmtId="0" fontId="10" fillId="0" borderId="0" xfId="5" quotePrefix="1" applyBorder="1" applyAlignment="1">
      <alignment horizontal="left" vertical="center" wrapText="1" indent="3"/>
    </xf>
    <xf numFmtId="0" fontId="10" fillId="0" borderId="0" xfId="5" quotePrefix="1" applyBorder="1">
      <alignment horizontal="left" vertical="center" wrapText="1"/>
    </xf>
    <xf numFmtId="4" fontId="15" fillId="0" borderId="0" xfId="6" applyNumberFormat="1" applyFont="1" applyBorder="1">
      <alignment horizontal="right" vertical="center"/>
    </xf>
    <xf numFmtId="4" fontId="10" fillId="0" borderId="0" xfId="6" applyNumberFormat="1" applyFont="1" applyBorder="1">
      <alignment horizontal="right" vertical="center"/>
    </xf>
    <xf numFmtId="0" fontId="10" fillId="0" borderId="0" xfId="7" quotePrefix="1" applyBorder="1" applyAlignment="1">
      <alignment horizontal="left" vertical="center" wrapText="1" indent="4"/>
    </xf>
    <xf numFmtId="0" fontId="16" fillId="0" borderId="0" xfId="7" quotePrefix="1" applyFont="1" applyBorder="1">
      <alignment horizontal="left" vertical="center" wrapText="1"/>
    </xf>
    <xf numFmtId="4" fontId="14" fillId="0" borderId="0" xfId="6" applyNumberFormat="1" applyBorder="1">
      <alignment horizontal="right" vertical="center"/>
    </xf>
    <xf numFmtId="4" fontId="16" fillId="0" borderId="0" xfId="6" applyNumberFormat="1" applyFont="1" applyBorder="1">
      <alignment horizontal="right" vertical="center"/>
    </xf>
    <xf numFmtId="4" fontId="17" fillId="0" borderId="0" xfId="3" applyNumberFormat="1" applyFont="1" applyFill="1" applyBorder="1">
      <alignment vertical="center"/>
    </xf>
    <xf numFmtId="0" fontId="16" fillId="0" borderId="0" xfId="8" quotePrefix="1" applyBorder="1" applyAlignment="1">
      <alignment horizontal="left" vertical="center" wrapText="1" indent="5"/>
    </xf>
    <xf numFmtId="0" fontId="16" fillId="0" borderId="0" xfId="8" quotePrefix="1" applyBorder="1">
      <alignment horizontal="left" vertical="center" wrapText="1"/>
    </xf>
    <xf numFmtId="0" fontId="16" fillId="0" borderId="0" xfId="8" quotePrefix="1" applyBorder="1" applyAlignment="1">
      <alignment horizontal="left" vertical="center" wrapText="1" indent="6"/>
    </xf>
    <xf numFmtId="0" fontId="16" fillId="0" borderId="0" xfId="7" quotePrefix="1" applyFont="1" applyBorder="1" applyAlignment="1">
      <alignment horizontal="left" vertical="center" wrapText="1" indent="4"/>
    </xf>
    <xf numFmtId="0" fontId="18" fillId="0" borderId="0" xfId="0" applyFont="1"/>
    <xf numFmtId="0" fontId="4" fillId="0" borderId="0" xfId="9" applyFont="1" applyAlignment="1">
      <alignment horizontal="center" vertical="center" wrapText="1"/>
    </xf>
    <xf numFmtId="0" fontId="5" fillId="0" borderId="0" xfId="9" applyFont="1" applyAlignment="1">
      <alignment horizontal="center" vertical="center" wrapText="1"/>
    </xf>
    <xf numFmtId="4" fontId="5" fillId="0" borderId="0" xfId="9" applyNumberFormat="1" applyFont="1" applyAlignment="1">
      <alignment horizontal="center" vertical="center" wrapText="1"/>
    </xf>
    <xf numFmtId="3" fontId="5" fillId="0" borderId="0" xfId="9" applyNumberFormat="1" applyFont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4" fontId="4" fillId="0" borderId="0" xfId="9" applyNumberFormat="1" applyFont="1" applyAlignment="1">
      <alignment horizontal="center" vertical="center" wrapText="1"/>
    </xf>
    <xf numFmtId="3" fontId="4" fillId="0" borderId="0" xfId="9" applyNumberFormat="1" applyFont="1" applyAlignment="1">
      <alignment horizontal="center" vertical="center" wrapText="1"/>
    </xf>
    <xf numFmtId="0" fontId="7" fillId="0" borderId="0" xfId="9" applyFont="1" applyAlignment="1">
      <alignment horizontal="left" vertical="center" wrapText="1"/>
    </xf>
    <xf numFmtId="4" fontId="19" fillId="0" borderId="4" xfId="9" applyNumberFormat="1" applyFont="1" applyBorder="1" applyAlignment="1">
      <alignment horizontal="center" vertical="center" wrapText="1"/>
    </xf>
    <xf numFmtId="3" fontId="3" fillId="0" borderId="4" xfId="9" applyNumberFormat="1" applyFont="1" applyBorder="1" applyAlignment="1">
      <alignment horizontal="center" vertical="center"/>
    </xf>
    <xf numFmtId="4" fontId="5" fillId="0" borderId="4" xfId="9" applyNumberFormat="1" applyFont="1" applyBorder="1" applyAlignment="1">
      <alignment horizontal="center" vertical="center" wrapText="1"/>
    </xf>
    <xf numFmtId="4" fontId="20" fillId="0" borderId="4" xfId="9" applyNumberFormat="1" applyFont="1" applyBorder="1" applyAlignment="1">
      <alignment horizontal="right" vertical="center"/>
    </xf>
    <xf numFmtId="0" fontId="12" fillId="0" borderId="5" xfId="9" quotePrefix="1" applyFont="1" applyBorder="1" applyAlignment="1">
      <alignment horizontal="center" vertical="center" wrapText="1"/>
    </xf>
    <xf numFmtId="4" fontId="12" fillId="0" borderId="5" xfId="9" quotePrefix="1" applyNumberFormat="1" applyFont="1" applyBorder="1" applyAlignment="1">
      <alignment horizontal="center" vertical="center" wrapText="1"/>
    </xf>
    <xf numFmtId="0" fontId="21" fillId="0" borderId="5" xfId="9" quotePrefix="1" applyFont="1" applyBorder="1" applyAlignment="1">
      <alignment horizontal="center" wrapText="1"/>
    </xf>
    <xf numFmtId="0" fontId="21" fillId="0" borderId="6" xfId="9" quotePrefix="1" applyFont="1" applyBorder="1" applyAlignment="1">
      <alignment horizontal="center" wrapText="1"/>
    </xf>
    <xf numFmtId="3" fontId="21" fillId="5" borderId="5" xfId="9" applyNumberFormat="1" applyFont="1" applyFill="1" applyBorder="1" applyAlignment="1">
      <alignment horizontal="center" vertical="center" wrapText="1"/>
    </xf>
    <xf numFmtId="4" fontId="21" fillId="5" borderId="5" xfId="9" applyNumberFormat="1" applyFont="1" applyFill="1" applyBorder="1" applyAlignment="1">
      <alignment horizontal="center" vertical="center" wrapText="1"/>
    </xf>
    <xf numFmtId="0" fontId="7" fillId="0" borderId="6" xfId="9" applyFont="1" applyBorder="1" applyAlignment="1">
      <alignment horizontal="left" vertical="center" wrapText="1"/>
    </xf>
    <xf numFmtId="0" fontId="7" fillId="0" borderId="1" xfId="9" applyFont="1" applyBorder="1" applyAlignment="1">
      <alignment vertical="center" wrapText="1"/>
    </xf>
    <xf numFmtId="0" fontId="7" fillId="0" borderId="1" xfId="9" applyFont="1" applyBorder="1" applyAlignment="1">
      <alignment vertical="center"/>
    </xf>
    <xf numFmtId="4" fontId="7" fillId="0" borderId="5" xfId="9" applyNumberFormat="1" applyFont="1" applyBorder="1" applyAlignment="1">
      <alignment vertical="center" wrapText="1"/>
    </xf>
    <xf numFmtId="3" fontId="7" fillId="0" borderId="5" xfId="9" applyNumberFormat="1" applyFont="1" applyBorder="1" applyAlignment="1">
      <alignment vertical="center" wrapText="1"/>
    </xf>
    <xf numFmtId="4" fontId="7" fillId="0" borderId="5" xfId="9" applyNumberFormat="1" applyFont="1" applyBorder="1" applyAlignment="1">
      <alignment horizontal="right" vertical="center" wrapText="1"/>
    </xf>
    <xf numFmtId="0" fontId="7" fillId="0" borderId="6" xfId="9" quotePrefix="1" applyFont="1" applyBorder="1" applyAlignment="1">
      <alignment horizontal="left" vertical="center"/>
    </xf>
    <xf numFmtId="0" fontId="7" fillId="6" borderId="6" xfId="9" applyFont="1" applyFill="1" applyBorder="1" applyAlignment="1">
      <alignment horizontal="left" vertical="center" wrapText="1"/>
    </xf>
    <xf numFmtId="0" fontId="7" fillId="6" borderId="1" xfId="9" applyFont="1" applyFill="1" applyBorder="1" applyAlignment="1">
      <alignment vertical="center" wrapText="1"/>
    </xf>
    <xf numFmtId="0" fontId="7" fillId="6" borderId="1" xfId="9" applyFont="1" applyFill="1" applyBorder="1" applyAlignment="1">
      <alignment vertical="center"/>
    </xf>
    <xf numFmtId="4" fontId="7" fillId="6" borderId="5" xfId="9" applyNumberFormat="1" applyFont="1" applyFill="1" applyBorder="1" applyAlignment="1">
      <alignment vertical="center"/>
    </xf>
    <xf numFmtId="4" fontId="12" fillId="6" borderId="5" xfId="9" applyNumberFormat="1" applyFont="1" applyFill="1" applyBorder="1" applyAlignment="1">
      <alignment horizontal="right"/>
    </xf>
    <xf numFmtId="0" fontId="7" fillId="0" borderId="6" xfId="9" quotePrefix="1" applyFont="1" applyBorder="1" applyAlignment="1">
      <alignment horizontal="left" vertical="center" wrapText="1"/>
    </xf>
    <xf numFmtId="4" fontId="12" fillId="0" borderId="5" xfId="9" applyNumberFormat="1" applyFont="1" applyBorder="1" applyAlignment="1">
      <alignment horizontal="right"/>
    </xf>
    <xf numFmtId="0" fontId="7" fillId="6" borderId="6" xfId="9" applyFont="1" applyFill="1" applyBorder="1" applyAlignment="1">
      <alignment horizontal="left" vertical="center"/>
    </xf>
    <xf numFmtId="0" fontId="7" fillId="6" borderId="1" xfId="9" applyFont="1" applyFill="1" applyBorder="1" applyAlignment="1">
      <alignment vertical="center"/>
    </xf>
    <xf numFmtId="0" fontId="7" fillId="6" borderId="6" xfId="9" quotePrefix="1" applyFont="1" applyFill="1" applyBorder="1" applyAlignment="1">
      <alignment horizontal="left" vertical="center" wrapText="1"/>
    </xf>
    <xf numFmtId="4" fontId="7" fillId="6" borderId="5" xfId="9" applyNumberFormat="1" applyFont="1" applyFill="1" applyBorder="1" applyAlignment="1">
      <alignment vertical="center" wrapText="1"/>
    </xf>
    <xf numFmtId="0" fontId="22" fillId="0" borderId="0" xfId="9" applyFont="1" applyAlignment="1">
      <alignment horizontal="center" vertical="center" wrapText="1"/>
    </xf>
    <xf numFmtId="4" fontId="22" fillId="0" borderId="0" xfId="9" applyNumberFormat="1" applyFont="1" applyAlignment="1">
      <alignment horizontal="center" vertical="center" wrapText="1"/>
    </xf>
    <xf numFmtId="3" fontId="22" fillId="0" borderId="0" xfId="9" applyNumberFormat="1" applyFont="1" applyAlignment="1">
      <alignment horizontal="center" vertical="center" wrapText="1"/>
    </xf>
    <xf numFmtId="4" fontId="17" fillId="0" borderId="0" xfId="9" applyNumberFormat="1" applyFont="1"/>
    <xf numFmtId="0" fontId="21" fillId="0" borderId="6" xfId="9" quotePrefix="1" applyFont="1" applyBorder="1" applyAlignment="1">
      <alignment horizontal="center" vertical="center" wrapText="1"/>
    </xf>
    <xf numFmtId="0" fontId="21" fillId="0" borderId="1" xfId="9" quotePrefix="1" applyFont="1" applyBorder="1" applyAlignment="1">
      <alignment horizontal="center" vertical="center" wrapText="1"/>
    </xf>
    <xf numFmtId="0" fontId="7" fillId="0" borderId="1" xfId="9" applyFont="1" applyBorder="1" applyAlignment="1">
      <alignment horizontal="left" vertical="center" wrapText="1"/>
    </xf>
    <xf numFmtId="4" fontId="12" fillId="0" borderId="5" xfId="9" applyNumberFormat="1" applyFont="1" applyBorder="1" applyAlignment="1">
      <alignment horizontal="right" vertical="center"/>
    </xf>
    <xf numFmtId="4" fontId="0" fillId="0" borderId="0" xfId="0" applyNumberFormat="1"/>
    <xf numFmtId="0" fontId="13" fillId="0" borderId="1" xfId="9" applyFont="1" applyBorder="1" applyAlignment="1">
      <alignment vertical="center" wrapText="1"/>
    </xf>
    <xf numFmtId="0" fontId="12" fillId="6" borderId="6" xfId="9" quotePrefix="1" applyFont="1" applyFill="1" applyBorder="1" applyAlignment="1">
      <alignment horizontal="left" wrapText="1"/>
    </xf>
    <xf numFmtId="0" fontId="12" fillId="6" borderId="1" xfId="9" quotePrefix="1" applyFont="1" applyFill="1" applyBorder="1" applyAlignment="1">
      <alignment horizontal="left" wrapText="1"/>
    </xf>
    <xf numFmtId="0" fontId="12" fillId="6" borderId="7" xfId="9" quotePrefix="1" applyFont="1" applyFill="1" applyBorder="1" applyAlignment="1">
      <alignment horizontal="left" wrapText="1"/>
    </xf>
    <xf numFmtId="4" fontId="12" fillId="6" borderId="5" xfId="9" applyNumberFormat="1" applyFont="1" applyFill="1" applyBorder="1" applyAlignment="1">
      <alignment horizontal="right" vertical="center" wrapText="1"/>
    </xf>
    <xf numFmtId="0" fontId="12" fillId="6" borderId="5" xfId="9" quotePrefix="1" applyFont="1" applyFill="1" applyBorder="1" applyAlignment="1">
      <alignment horizontal="left" vertical="center" wrapText="1"/>
    </xf>
    <xf numFmtId="0" fontId="17" fillId="0" borderId="0" xfId="9" applyFont="1" applyAlignment="1">
      <alignment vertical="center" wrapText="1"/>
    </xf>
    <xf numFmtId="0" fontId="10" fillId="7" borderId="0" xfId="4" quotePrefix="1" applyFill="1" applyBorder="1" applyAlignment="1">
      <alignment horizontal="left" vertical="center" wrapText="1" indent="2" justifyLastLine="1"/>
    </xf>
    <xf numFmtId="0" fontId="10" fillId="7" borderId="0" xfId="4" quotePrefix="1" applyFill="1" applyBorder="1">
      <alignment horizontal="left" vertical="center" wrapText="1" justifyLastLine="1"/>
    </xf>
    <xf numFmtId="4" fontId="7" fillId="7" borderId="0" xfId="3" applyNumberFormat="1" applyFont="1" applyFill="1" applyBorder="1">
      <alignment vertical="center"/>
    </xf>
    <xf numFmtId="0" fontId="23" fillId="0" borderId="0" xfId="0" applyFont="1"/>
    <xf numFmtId="0" fontId="10" fillId="7" borderId="0" xfId="5" quotePrefix="1" applyFill="1" applyBorder="1" applyAlignment="1">
      <alignment horizontal="left" vertical="center" wrapText="1" indent="3"/>
    </xf>
    <xf numFmtId="0" fontId="10" fillId="7" borderId="0" xfId="5" quotePrefix="1" applyFill="1" applyBorder="1">
      <alignment horizontal="left" vertical="center" wrapText="1"/>
    </xf>
    <xf numFmtId="0" fontId="10" fillId="7" borderId="0" xfId="7" quotePrefix="1" applyFill="1" applyBorder="1" applyAlignment="1">
      <alignment horizontal="left" vertical="center" wrapText="1" indent="4"/>
    </xf>
    <xf numFmtId="0" fontId="10" fillId="7" borderId="0" xfId="7" quotePrefix="1" applyFill="1" applyBorder="1">
      <alignment horizontal="left" vertical="center" wrapText="1"/>
    </xf>
    <xf numFmtId="0" fontId="10" fillId="8" borderId="0" xfId="8" quotePrefix="1" applyFont="1" applyFill="1" applyBorder="1" applyAlignment="1">
      <alignment horizontal="left" vertical="center" wrapText="1" indent="5"/>
    </xf>
    <xf numFmtId="0" fontId="10" fillId="8" borderId="0" xfId="8" quotePrefix="1" applyFont="1" applyFill="1" applyBorder="1">
      <alignment horizontal="left" vertical="center" wrapText="1"/>
    </xf>
    <xf numFmtId="4" fontId="7" fillId="8" borderId="0" xfId="3" applyNumberFormat="1" applyFont="1" applyFill="1" applyBorder="1">
      <alignment vertical="center"/>
    </xf>
    <xf numFmtId="0" fontId="16" fillId="2" borderId="0" xfId="8" quotePrefix="1" applyFill="1" applyBorder="1" applyAlignment="1">
      <alignment horizontal="left" vertical="center" wrapText="1" indent="6"/>
    </xf>
    <xf numFmtId="0" fontId="16" fillId="2" borderId="0" xfId="8" quotePrefix="1" applyFill="1" applyBorder="1">
      <alignment horizontal="left" vertical="center" wrapText="1"/>
    </xf>
    <xf numFmtId="4" fontId="13" fillId="2" borderId="0" xfId="3" applyNumberFormat="1" applyFont="1" applyFill="1" applyBorder="1">
      <alignment vertical="center"/>
    </xf>
    <xf numFmtId="4" fontId="7" fillId="2" borderId="0" xfId="3" applyNumberFormat="1" applyFont="1" applyFill="1" applyBorder="1">
      <alignment vertical="center"/>
    </xf>
    <xf numFmtId="0" fontId="16" fillId="0" borderId="0" xfId="8" quotePrefix="1" applyBorder="1" applyAlignment="1">
      <alignment horizontal="left" vertical="center" wrapText="1" indent="7"/>
    </xf>
    <xf numFmtId="0" fontId="16" fillId="0" borderId="0" xfId="8" quotePrefix="1" applyBorder="1" applyAlignment="1">
      <alignment horizontal="left" vertical="center" wrapText="1" indent="8"/>
    </xf>
    <xf numFmtId="4" fontId="13" fillId="0" borderId="0" xfId="6" applyNumberFormat="1" applyFont="1" applyBorder="1">
      <alignment horizontal="right" vertical="center"/>
    </xf>
    <xf numFmtId="4" fontId="24" fillId="0" borderId="0" xfId="3" applyNumberFormat="1" applyFont="1" applyFill="1" applyBorder="1">
      <alignment vertical="center"/>
    </xf>
    <xf numFmtId="0" fontId="25" fillId="0" borderId="0" xfId="0" applyFont="1"/>
    <xf numFmtId="3" fontId="6" fillId="2" borderId="1" xfId="0" applyNumberFormat="1" applyFont="1" applyFill="1" applyBorder="1" applyAlignment="1">
      <alignment horizontal="center" vertical="center" wrapText="1" justifyLastLine="1"/>
    </xf>
    <xf numFmtId="3" fontId="8" fillId="2" borderId="1" xfId="0" applyNumberFormat="1" applyFont="1" applyFill="1" applyBorder="1" applyAlignment="1">
      <alignment horizontal="center" vertical="center" wrapText="1" justifyLastLine="1"/>
    </xf>
    <xf numFmtId="3" fontId="16" fillId="0" borderId="0" xfId="6" applyNumberFormat="1" applyFont="1" applyBorder="1">
      <alignment horizontal="right" vertical="center"/>
    </xf>
    <xf numFmtId="0" fontId="16" fillId="0" borderId="0" xfId="6" applyNumberFormat="1" applyFont="1" applyBorder="1">
      <alignment horizontal="right" vertical="center"/>
    </xf>
    <xf numFmtId="3" fontId="10" fillId="0" borderId="0" xfId="6" applyNumberFormat="1" applyFont="1" applyBorder="1">
      <alignment horizontal="right" vertical="center"/>
    </xf>
    <xf numFmtId="0" fontId="26" fillId="0" borderId="0" xfId="0" applyFont="1" applyAlignment="1">
      <alignment wrapText="1"/>
    </xf>
    <xf numFmtId="4" fontId="26" fillId="0" borderId="0" xfId="0" applyNumberFormat="1" applyFont="1"/>
    <xf numFmtId="3" fontId="26" fillId="0" borderId="0" xfId="0" applyNumberFormat="1" applyFont="1"/>
    <xf numFmtId="0" fontId="3" fillId="0" borderId="0" xfId="0" applyFont="1"/>
    <xf numFmtId="0" fontId="10" fillId="0" borderId="0" xfId="4" quotePrefix="1" applyBorder="1">
      <alignment horizontal="left" vertical="center" wrapText="1" justifyLastLine="1"/>
    </xf>
    <xf numFmtId="0" fontId="16" fillId="0" borderId="0" xfId="5" quotePrefix="1" applyFont="1" applyBorder="1" applyAlignment="1">
      <alignment horizontal="left" vertical="center" wrapText="1" indent="3"/>
    </xf>
    <xf numFmtId="0" fontId="16" fillId="0" borderId="0" xfId="5" quotePrefix="1" applyFont="1" applyBorder="1">
      <alignment horizontal="left" vertical="center" wrapText="1"/>
    </xf>
    <xf numFmtId="0" fontId="10" fillId="0" borderId="0" xfId="8" quotePrefix="1" applyFont="1" applyBorder="1" applyAlignment="1">
      <alignment horizontal="left" vertical="center" wrapText="1" indent="5"/>
    </xf>
    <xf numFmtId="0" fontId="10" fillId="0" borderId="0" xfId="8" quotePrefix="1" applyFont="1" applyBorder="1">
      <alignment horizontal="left" vertical="center" wrapText="1"/>
    </xf>
  </cellXfs>
  <cellStyles count="10">
    <cellStyle name="Normalno" xfId="0" builtinId="0"/>
    <cellStyle name="Normalno 3" xfId="1" xr:uid="{38580838-4C5D-46DF-BEA7-6DB18C140E57}"/>
    <cellStyle name="Normalno 3 2" xfId="9" xr:uid="{0BCF1315-C4D9-4B21-8080-5127489A88F5}"/>
    <cellStyle name="SAPBEXaggData" xfId="3" xr:uid="{3D818E6B-66D0-4007-B7DE-A8B2AE713A3E}"/>
    <cellStyle name="SAPBEXchaText" xfId="2" xr:uid="{5274F373-10FD-46FB-8D84-F5E5A0E40F9F}"/>
    <cellStyle name="SAPBEXHLevel0" xfId="4" xr:uid="{FE764AEB-0518-4C0D-97D7-6DD8312E8D46}"/>
    <cellStyle name="SAPBEXHLevel1" xfId="5" xr:uid="{CA6EF4BC-03A7-47CE-9179-9C8896B8DDFB}"/>
    <cellStyle name="SAPBEXHLevel2" xfId="7" xr:uid="{66D678FD-3C3F-4D9A-8383-C575C62AEC40}"/>
    <cellStyle name="SAPBEXHLevel3" xfId="8" xr:uid="{0496F428-E1C5-47A2-8A80-89CD59482E69}"/>
    <cellStyle name="SAPBEXstdData" xfId="6" xr:uid="{2A71B97E-FD1E-4D6E-9F51-9E1957BED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0</xdr:colOff>
      <xdr:row>30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8EF39910-1A4F-4DED-8FE1-BDF2C3428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975"/>
          <a:ext cx="7658100" cy="550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KO-PAKRAC\Users\izili\Documents\FINANCIJSKI%20PLAN\2025-2027\IZVR&#352;ENJE%20FINANCIJSKOG%20PLANA%2031.12.2025\MIZ%20IZVR&#352;ENJE\FP0001PR%20Sa&#382;etak.xls" TargetMode="External"/><Relationship Id="rId1" Type="http://schemas.openxmlformats.org/officeDocument/2006/relationships/externalLinkPath" Target="/izili/Documents/FINANCIJSKI%20PLAN/2025-2027/IZVR&#352;ENJE%20FINANCIJSKOG%20PLANA%2031.12.2025/MIZ%20IZVR&#352;ENJE/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  <cell r="C5" t="str">
            <v>Prihodi poslovanja</v>
          </cell>
          <cell r="D5">
            <v>14693415.98</v>
          </cell>
          <cell r="E5">
            <v>15640833</v>
          </cell>
          <cell r="F5">
            <v>15640833</v>
          </cell>
          <cell r="G5">
            <v>15457705.630000001</v>
          </cell>
          <cell r="H5">
            <v>105.20157906806899</v>
          </cell>
          <cell r="I5">
            <v>98.829171246825496</v>
          </cell>
        </row>
        <row r="6">
          <cell r="B6" t="str">
            <v>7</v>
          </cell>
          <cell r="C6" t="str">
            <v>Prihodi od prodaje nefinancijske imovine</v>
          </cell>
          <cell r="D6">
            <v>151000</v>
          </cell>
        </row>
      </sheetData>
      <sheetData sheetId="3"/>
      <sheetData sheetId="4"/>
      <sheetData sheetId="5">
        <row r="3">
          <cell r="A3" t="str">
            <v>IZDACI</v>
          </cell>
          <cell r="B3" t="str">
            <v/>
          </cell>
          <cell r="C3">
            <v>57513.17</v>
          </cell>
          <cell r="D3">
            <v>7757</v>
          </cell>
          <cell r="E3">
            <v>7757</v>
          </cell>
          <cell r="F3">
            <v>7756.42</v>
          </cell>
        </row>
        <row r="4">
          <cell r="A4" t="str">
            <v>EKONOMSKA KLASIFIKACIJA</v>
          </cell>
          <cell r="B4" t="str">
            <v>EKONOMSKA KLASIFIKACIJA</v>
          </cell>
          <cell r="C4">
            <v>57513.17</v>
          </cell>
          <cell r="D4">
            <v>7757</v>
          </cell>
          <cell r="E4">
            <v>7757</v>
          </cell>
          <cell r="F4">
            <v>7756.42</v>
          </cell>
        </row>
        <row r="5">
          <cell r="A5" t="str">
            <v>ODLJEV</v>
          </cell>
          <cell r="B5" t="str">
            <v/>
          </cell>
          <cell r="C5">
            <v>57513.17</v>
          </cell>
          <cell r="D5">
            <v>7757</v>
          </cell>
          <cell r="E5">
            <v>7757</v>
          </cell>
          <cell r="F5">
            <v>7756.42</v>
          </cell>
        </row>
        <row r="6">
          <cell r="A6" t="str">
            <v>IZDACI</v>
          </cell>
          <cell r="B6" t="str">
            <v/>
          </cell>
          <cell r="C6">
            <v>57513.17</v>
          </cell>
          <cell r="D6">
            <v>7757</v>
          </cell>
          <cell r="E6">
            <v>7757</v>
          </cell>
          <cell r="F6">
            <v>7756.42</v>
          </cell>
        </row>
        <row r="7">
          <cell r="A7" t="str">
            <v>5</v>
          </cell>
          <cell r="B7" t="str">
            <v>Izdaci za financijsku imovinu i otplate zajmova</v>
          </cell>
          <cell r="C7">
            <v>57513.17</v>
          </cell>
          <cell r="D7">
            <v>7757</v>
          </cell>
          <cell r="E7">
            <v>7757</v>
          </cell>
          <cell r="F7">
            <v>7756.42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2C19A-9FF3-4C8A-9EA6-4C4C515C30DC}">
  <dimension ref="A1:O27"/>
  <sheetViews>
    <sheetView workbookViewId="0">
      <selection activeCell="I26" sqref="I26"/>
    </sheetView>
  </sheetViews>
  <sheetFormatPr defaultRowHeight="15" x14ac:dyDescent="0.25"/>
  <cols>
    <col min="5" max="5" width="15" customWidth="1"/>
    <col min="6" max="6" width="13.5703125" customWidth="1"/>
    <col min="7" max="8" width="12.7109375" bestFit="1" customWidth="1"/>
    <col min="9" max="9" width="16.7109375" customWidth="1"/>
    <col min="10" max="10" width="9" bestFit="1" customWidth="1"/>
    <col min="11" max="11" width="8" bestFit="1" customWidth="1"/>
    <col min="15" max="15" width="10.140625" bestFit="1" customWidth="1"/>
  </cols>
  <sheetData>
    <row r="1" spans="1:11" ht="15.75" x14ac:dyDescent="0.25">
      <c r="A1" s="28" t="s">
        <v>80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8.25" customHeight="1" x14ac:dyDescent="0.25">
      <c r="A2" s="29"/>
      <c r="B2" s="29"/>
      <c r="C2" s="29"/>
      <c r="D2" s="29"/>
      <c r="E2" s="29"/>
      <c r="F2" s="30"/>
      <c r="G2" s="31"/>
      <c r="H2" s="31"/>
      <c r="I2" s="30"/>
      <c r="J2" s="30"/>
      <c r="K2" s="30"/>
    </row>
    <row r="3" spans="1:11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4.5" customHeight="1" x14ac:dyDescent="0.25">
      <c r="A4" s="29"/>
      <c r="B4" s="29"/>
      <c r="C4" s="29"/>
      <c r="D4" s="29"/>
      <c r="E4" s="29"/>
      <c r="F4" s="30"/>
      <c r="G4" s="31"/>
      <c r="H4" s="31"/>
      <c r="I4" s="30"/>
      <c r="J4" s="30"/>
      <c r="K4" s="30"/>
    </row>
    <row r="5" spans="1:11" ht="15.75" x14ac:dyDescent="0.25">
      <c r="A5" s="28" t="s">
        <v>81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7.5" customHeight="1" x14ac:dyDescent="0.25">
      <c r="A6" s="32"/>
      <c r="B6" s="32"/>
      <c r="C6" s="32"/>
      <c r="D6" s="32"/>
      <c r="E6" s="32"/>
      <c r="F6" s="33"/>
      <c r="G6" s="34"/>
      <c r="H6" s="34"/>
      <c r="I6" s="33"/>
      <c r="J6" s="33"/>
      <c r="K6" s="33"/>
    </row>
    <row r="7" spans="1:11" ht="18" x14ac:dyDescent="0.25">
      <c r="A7" s="35" t="s">
        <v>82</v>
      </c>
      <c r="B7" s="35"/>
      <c r="C7" s="35"/>
      <c r="D7" s="35"/>
      <c r="E7" s="35"/>
      <c r="F7" s="36"/>
      <c r="G7" s="37"/>
      <c r="H7" s="37"/>
      <c r="I7" s="38"/>
      <c r="J7" s="39"/>
      <c r="K7" s="39"/>
    </row>
    <row r="8" spans="1:11" ht="51" x14ac:dyDescent="0.25">
      <c r="A8" s="40" t="s">
        <v>3</v>
      </c>
      <c r="B8" s="40"/>
      <c r="C8" s="40"/>
      <c r="D8" s="40"/>
      <c r="E8" s="40"/>
      <c r="F8" s="41" t="s">
        <v>83</v>
      </c>
      <c r="G8" s="41" t="s">
        <v>84</v>
      </c>
      <c r="H8" s="41" t="s">
        <v>85</v>
      </c>
      <c r="I8" s="41" t="s">
        <v>86</v>
      </c>
      <c r="J8" s="41" t="s">
        <v>87</v>
      </c>
      <c r="K8" s="41" t="s">
        <v>88</v>
      </c>
    </row>
    <row r="9" spans="1:11" x14ac:dyDescent="0.25">
      <c r="A9" s="42">
        <v>1</v>
      </c>
      <c r="B9" s="42"/>
      <c r="C9" s="42"/>
      <c r="D9" s="42"/>
      <c r="E9" s="43"/>
      <c r="F9" s="44">
        <v>2</v>
      </c>
      <c r="G9" s="44">
        <v>3</v>
      </c>
      <c r="H9" s="44">
        <v>4</v>
      </c>
      <c r="I9" s="44">
        <v>5</v>
      </c>
      <c r="J9" s="45" t="s">
        <v>89</v>
      </c>
      <c r="K9" s="45" t="s">
        <v>90</v>
      </c>
    </row>
    <row r="10" spans="1:11" x14ac:dyDescent="0.25">
      <c r="A10" s="46" t="s">
        <v>91</v>
      </c>
      <c r="B10" s="47"/>
      <c r="C10" s="47"/>
      <c r="D10" s="47"/>
      <c r="E10" s="48"/>
      <c r="F10" s="49">
        <v>13369303.119999999</v>
      </c>
      <c r="G10" s="50">
        <v>16315488</v>
      </c>
      <c r="H10" s="50">
        <v>16526338</v>
      </c>
      <c r="I10" s="49">
        <v>15550446.25</v>
      </c>
      <c r="J10" s="51">
        <f>IFERROR(I10/F10*100,"")</f>
        <v>116.3145611287479</v>
      </c>
      <c r="K10" s="51">
        <f>IFERROR(I10/H10*100,"")</f>
        <v>94.094930467959699</v>
      </c>
    </row>
    <row r="11" spans="1:11" x14ac:dyDescent="0.25">
      <c r="A11" s="52" t="s">
        <v>92</v>
      </c>
      <c r="B11" s="48"/>
      <c r="C11" s="48"/>
      <c r="D11" s="48"/>
      <c r="E11" s="48"/>
      <c r="F11" s="49">
        <f>IFERROR(VLOOKUP("7",[1]FP0002PRPV2!$B$5:$I$6,3,FALSE),0)</f>
        <v>151000</v>
      </c>
      <c r="G11" s="50">
        <v>151000</v>
      </c>
      <c r="H11" s="50">
        <f>IFERROR(VLOOKUP("7",[1]FP0002PRPV2!$B$5:$I$6,5,FALSE),0)</f>
        <v>0</v>
      </c>
      <c r="I11" s="49">
        <f>IFERROR(VLOOKUP("7",[1]FP0002PRPV2!$B$5:$I$6,6,FALSE),0)</f>
        <v>0</v>
      </c>
      <c r="J11" s="51">
        <f t="shared" ref="J11:J16" si="0">IFERROR(I11/F11*100,"")</f>
        <v>0</v>
      </c>
      <c r="K11" s="51" t="str">
        <f t="shared" ref="K11:K16" si="1">IFERROR(I11/H11*100,"")</f>
        <v/>
      </c>
    </row>
    <row r="12" spans="1:11" x14ac:dyDescent="0.25">
      <c r="A12" s="53" t="s">
        <v>93</v>
      </c>
      <c r="B12" s="54"/>
      <c r="C12" s="54"/>
      <c r="D12" s="54"/>
      <c r="E12" s="55"/>
      <c r="F12" s="56">
        <f>F10+F11</f>
        <v>13520303.119999999</v>
      </c>
      <c r="G12" s="56">
        <f t="shared" ref="G12:I12" si="2">G10+G11</f>
        <v>16466488</v>
      </c>
      <c r="H12" s="56">
        <f t="shared" si="2"/>
        <v>16526338</v>
      </c>
      <c r="I12" s="56">
        <f t="shared" si="2"/>
        <v>15550446.25</v>
      </c>
      <c r="J12" s="57">
        <f t="shared" si="0"/>
        <v>115.01551490363333</v>
      </c>
      <c r="K12" s="57">
        <f t="shared" si="1"/>
        <v>94.094930467959699</v>
      </c>
    </row>
    <row r="13" spans="1:11" x14ac:dyDescent="0.25">
      <c r="A13" s="58" t="s">
        <v>94</v>
      </c>
      <c r="B13" s="47"/>
      <c r="C13" s="47"/>
      <c r="D13" s="47"/>
      <c r="E13" s="47"/>
      <c r="F13" s="49">
        <v>14635450.439999999</v>
      </c>
      <c r="G13" s="50">
        <v>15567827</v>
      </c>
      <c r="H13" s="50">
        <v>15752409</v>
      </c>
      <c r="I13" s="49">
        <v>16318612.98</v>
      </c>
      <c r="J13" s="59">
        <f t="shared" si="0"/>
        <v>111.50058583369437</v>
      </c>
      <c r="K13" s="59">
        <f t="shared" si="1"/>
        <v>103.59439613331523</v>
      </c>
    </row>
    <row r="14" spans="1:11" x14ac:dyDescent="0.25">
      <c r="A14" s="52" t="s">
        <v>95</v>
      </c>
      <c r="B14" s="48"/>
      <c r="C14" s="48"/>
      <c r="D14" s="48"/>
      <c r="E14" s="48"/>
      <c r="F14" s="49">
        <v>564249.15</v>
      </c>
      <c r="G14" s="50">
        <v>886461</v>
      </c>
      <c r="H14" s="50">
        <v>985591</v>
      </c>
      <c r="I14" s="49">
        <v>816112.12</v>
      </c>
      <c r="J14" s="59">
        <f t="shared" si="0"/>
        <v>144.63683640462727</v>
      </c>
      <c r="K14" s="59">
        <f t="shared" si="1"/>
        <v>82.804339731186673</v>
      </c>
    </row>
    <row r="15" spans="1:11" x14ac:dyDescent="0.25">
      <c r="A15" s="60" t="s">
        <v>96</v>
      </c>
      <c r="B15" s="61"/>
      <c r="C15" s="61"/>
      <c r="D15" s="61"/>
      <c r="E15" s="61"/>
      <c r="F15" s="56">
        <f>F13+F14</f>
        <v>15199699.59</v>
      </c>
      <c r="G15" s="56">
        <f t="shared" ref="G15:I15" si="3">G13+G14</f>
        <v>16454288</v>
      </c>
      <c r="H15" s="56">
        <f t="shared" si="3"/>
        <v>16738000</v>
      </c>
      <c r="I15" s="56">
        <f t="shared" si="3"/>
        <v>17134725.100000001</v>
      </c>
      <c r="J15" s="57">
        <f t="shared" si="0"/>
        <v>112.73068259370777</v>
      </c>
      <c r="K15" s="57">
        <f t="shared" si="1"/>
        <v>102.37020611781575</v>
      </c>
    </row>
    <row r="16" spans="1:11" x14ac:dyDescent="0.25">
      <c r="A16" s="62" t="s">
        <v>97</v>
      </c>
      <c r="B16" s="54"/>
      <c r="C16" s="54"/>
      <c r="D16" s="54"/>
      <c r="E16" s="54"/>
      <c r="F16" s="63">
        <f>F12-F15</f>
        <v>-1679396.4700000007</v>
      </c>
      <c r="G16" s="63">
        <f t="shared" ref="G16:I16" si="4">G12-G15</f>
        <v>12200</v>
      </c>
      <c r="H16" s="63">
        <f t="shared" si="4"/>
        <v>-211662</v>
      </c>
      <c r="I16" s="63">
        <f t="shared" si="4"/>
        <v>-1584278.8500000015</v>
      </c>
      <c r="J16" s="57">
        <f t="shared" si="0"/>
        <v>94.336202219122256</v>
      </c>
      <c r="K16" s="57">
        <f t="shared" si="1"/>
        <v>748.49469909572872</v>
      </c>
    </row>
    <row r="17" spans="1:15" ht="18" x14ac:dyDescent="0.25">
      <c r="A17" s="29"/>
      <c r="B17" s="64"/>
      <c r="C17" s="64"/>
      <c r="D17" s="64"/>
      <c r="E17" s="64"/>
      <c r="F17" s="65"/>
      <c r="G17" s="66"/>
      <c r="H17" s="66"/>
      <c r="I17" s="65"/>
      <c r="J17" s="67"/>
      <c r="K17" s="67"/>
    </row>
    <row r="18" spans="1:15" ht="18" x14ac:dyDescent="0.25">
      <c r="A18" s="35" t="s">
        <v>98</v>
      </c>
      <c r="B18" s="35"/>
      <c r="C18" s="35"/>
      <c r="D18" s="35"/>
      <c r="E18" s="35"/>
      <c r="F18" s="65"/>
      <c r="G18" s="66"/>
      <c r="H18" s="66"/>
      <c r="I18" s="65"/>
      <c r="J18" s="67"/>
      <c r="K18" s="67"/>
    </row>
    <row r="19" spans="1:15" ht="51" x14ac:dyDescent="0.25">
      <c r="A19" s="40" t="s">
        <v>3</v>
      </c>
      <c r="B19" s="40"/>
      <c r="C19" s="40"/>
      <c r="D19" s="40"/>
      <c r="E19" s="40"/>
      <c r="F19" s="41" t="str">
        <f t="shared" ref="F19:K19" si="5">F8</f>
        <v>OSTVARENJE/IZVRŠENJE 01.2024. - 12.2024.</v>
      </c>
      <c r="G19" s="41" t="str">
        <f t="shared" si="5"/>
        <v>IZVORNI PLAN ILI REBALANS 2025.</v>
      </c>
      <c r="H19" s="41" t="str">
        <f t="shared" si="5"/>
        <v>TEKUĆI PLAN</v>
      </c>
      <c r="I19" s="41" t="str">
        <f t="shared" si="5"/>
        <v>OSTVARENJE/IZVRŠENJE 01.2025. - 12.2025.</v>
      </c>
      <c r="J19" s="41" t="str">
        <f t="shared" si="5"/>
        <v>INDEKS (5)/(2)</v>
      </c>
      <c r="K19" s="41" t="str">
        <f t="shared" si="5"/>
        <v>INDEKS (5)/(4)</v>
      </c>
    </row>
    <row r="20" spans="1:15" x14ac:dyDescent="0.25">
      <c r="A20" s="68">
        <v>1</v>
      </c>
      <c r="B20" s="69"/>
      <c r="C20" s="69"/>
      <c r="D20" s="69"/>
      <c r="E20" s="69"/>
      <c r="F20" s="44">
        <v>2</v>
      </c>
      <c r="G20" s="44">
        <v>3</v>
      </c>
      <c r="H20" s="44">
        <v>4</v>
      </c>
      <c r="I20" s="44">
        <v>5</v>
      </c>
      <c r="J20" s="45" t="s">
        <v>89</v>
      </c>
      <c r="K20" s="45" t="s">
        <v>90</v>
      </c>
    </row>
    <row r="21" spans="1:15" ht="24.75" customHeight="1" x14ac:dyDescent="0.25">
      <c r="A21" s="46" t="s">
        <v>99</v>
      </c>
      <c r="B21" s="70"/>
      <c r="C21" s="70"/>
      <c r="D21" s="70"/>
      <c r="E21" s="70"/>
      <c r="F21" s="49">
        <f>IFERROR(VLOOKUP("8",[1]FP0005PRV2!$A$3:$F$8,3,FALSE),0)</f>
        <v>0</v>
      </c>
      <c r="G21" s="50">
        <f>IFERROR(VLOOKUP("8",[1]FP0005PRV2!$A$3:$F$8,4,FALSE),0)</f>
        <v>0</v>
      </c>
      <c r="H21" s="50">
        <f>IFERROR(VLOOKUP("8",[1]FP0005PRV2!$A$3:$F$8,5,FALSE),0)</f>
        <v>0</v>
      </c>
      <c r="I21" s="49">
        <f>IFERROR(VLOOKUP("8",[1]FP0005PRV2!$A$3:$F$8,6,FALSE),0)</f>
        <v>0</v>
      </c>
      <c r="J21" s="71" t="str">
        <f t="shared" ref="J21:J26" si="6">IFERROR(I21/F21*100,"")</f>
        <v/>
      </c>
      <c r="K21" s="71" t="str">
        <f t="shared" ref="K21:K26" si="7">IFERROR(I21/H21*100,"")</f>
        <v/>
      </c>
      <c r="O21" s="72"/>
    </row>
    <row r="22" spans="1:15" ht="27.75" customHeight="1" x14ac:dyDescent="0.25">
      <c r="A22" s="46" t="s">
        <v>100</v>
      </c>
      <c r="B22" s="73"/>
      <c r="C22" s="73"/>
      <c r="D22" s="73"/>
      <c r="E22" s="73"/>
      <c r="F22" s="49">
        <f>IFERROR(VLOOKUP("5",[1]FP0005PRV2!$A$3:$F$8,3,FALSE),0)</f>
        <v>57513.17</v>
      </c>
      <c r="G22" s="50">
        <v>12200</v>
      </c>
      <c r="H22" s="50">
        <f>IFERROR(VLOOKUP("5",[1]FP0005PRV2!$A$3:$F$8,5,FALSE),0)</f>
        <v>7757</v>
      </c>
      <c r="I22" s="49">
        <f>IFERROR(VLOOKUP("5",[1]FP0005PRV2!$A$3:$F$8,6,FALSE),0)</f>
        <v>7756.42</v>
      </c>
      <c r="J22" s="71">
        <f t="shared" si="6"/>
        <v>13.486337129391407</v>
      </c>
      <c r="K22" s="71">
        <f t="shared" si="7"/>
        <v>99.992522882557694</v>
      </c>
      <c r="O22" s="72"/>
    </row>
    <row r="23" spans="1:15" x14ac:dyDescent="0.25">
      <c r="A23" s="74" t="s">
        <v>101</v>
      </c>
      <c r="B23" s="75"/>
      <c r="C23" s="75"/>
      <c r="D23" s="75"/>
      <c r="E23" s="76"/>
      <c r="F23" s="56">
        <f>F21-F22</f>
        <v>-57513.17</v>
      </c>
      <c r="G23" s="56">
        <f t="shared" ref="G23:I23" si="8">G21-G22</f>
        <v>-12200</v>
      </c>
      <c r="H23" s="56">
        <f t="shared" si="8"/>
        <v>-7757</v>
      </c>
      <c r="I23" s="56">
        <f t="shared" si="8"/>
        <v>-7756.42</v>
      </c>
      <c r="J23" s="77">
        <f t="shared" si="6"/>
        <v>13.486337129391407</v>
      </c>
      <c r="K23" s="77">
        <f t="shared" si="7"/>
        <v>99.992522882557694</v>
      </c>
    </row>
    <row r="24" spans="1:15" x14ac:dyDescent="0.25">
      <c r="A24" s="46" t="s">
        <v>102</v>
      </c>
      <c r="B24" s="73"/>
      <c r="C24" s="73"/>
      <c r="D24" s="73"/>
      <c r="E24" s="73"/>
      <c r="F24" s="49">
        <v>230520.13</v>
      </c>
      <c r="G24" s="50">
        <v>338772.43</v>
      </c>
      <c r="H24" s="50">
        <v>338772</v>
      </c>
      <c r="I24" s="49">
        <v>304748.37</v>
      </c>
      <c r="J24" s="71">
        <f t="shared" si="6"/>
        <v>132.20032888234098</v>
      </c>
      <c r="K24" s="71">
        <f t="shared" si="7"/>
        <v>89.95677623888632</v>
      </c>
    </row>
    <row r="25" spans="1:15" x14ac:dyDescent="0.25">
      <c r="A25" s="46" t="s">
        <v>103</v>
      </c>
      <c r="B25" s="73"/>
      <c r="C25" s="73"/>
      <c r="D25" s="73"/>
      <c r="E25" s="73"/>
      <c r="F25" s="49">
        <v>304748.37</v>
      </c>
      <c r="G25" s="50">
        <v>0</v>
      </c>
      <c r="H25" s="50">
        <v>0</v>
      </c>
      <c r="I25" s="49">
        <v>170821.81</v>
      </c>
      <c r="J25" s="71">
        <f t="shared" si="6"/>
        <v>56.053395790107096</v>
      </c>
      <c r="K25" s="71" t="str">
        <f t="shared" si="7"/>
        <v/>
      </c>
    </row>
    <row r="26" spans="1:15" x14ac:dyDescent="0.25">
      <c r="A26" s="74" t="s">
        <v>104</v>
      </c>
      <c r="B26" s="75"/>
      <c r="C26" s="75"/>
      <c r="D26" s="75"/>
      <c r="E26" s="76"/>
      <c r="F26" s="56">
        <f>+F23+F24+F25</f>
        <v>477755.33</v>
      </c>
      <c r="G26" s="56">
        <f t="shared" ref="G26:I26" si="9">+G23+G24+G25</f>
        <v>326572.43</v>
      </c>
      <c r="H26" s="56">
        <f t="shared" si="9"/>
        <v>331015</v>
      </c>
      <c r="I26" s="56">
        <f t="shared" si="9"/>
        <v>467813.76</v>
      </c>
      <c r="J26" s="77">
        <f t="shared" si="6"/>
        <v>97.919108511044755</v>
      </c>
      <c r="K26" s="77">
        <f t="shared" si="7"/>
        <v>141.32705768620758</v>
      </c>
    </row>
    <row r="27" spans="1:15" x14ac:dyDescent="0.25">
      <c r="A27" s="78" t="s">
        <v>105</v>
      </c>
      <c r="B27" s="78"/>
      <c r="C27" s="78"/>
      <c r="D27" s="78"/>
      <c r="E27" s="78"/>
      <c r="F27" s="63">
        <f>+F16+F26</f>
        <v>-1201641.1400000006</v>
      </c>
      <c r="G27" s="63">
        <f>+G16+G26</f>
        <v>338772.43</v>
      </c>
      <c r="H27" s="63">
        <f>+H16+H26</f>
        <v>119353</v>
      </c>
      <c r="I27" s="63">
        <f>+I16+I26</f>
        <v>-1116465.0900000015</v>
      </c>
      <c r="J27" s="57"/>
      <c r="K27" s="57"/>
    </row>
  </sheetData>
  <mergeCells count="22">
    <mergeCell ref="A24:E24"/>
    <mergeCell ref="A25:E25"/>
    <mergeCell ref="A26:E26"/>
    <mergeCell ref="A27:E27"/>
    <mergeCell ref="A18:E18"/>
    <mergeCell ref="A19:E19"/>
    <mergeCell ref="A20:E20"/>
    <mergeCell ref="A21:E21"/>
    <mergeCell ref="A22:E22"/>
    <mergeCell ref="A23:E23"/>
    <mergeCell ref="A10:E10"/>
    <mergeCell ref="A11:E11"/>
    <mergeCell ref="A12:E12"/>
    <mergeCell ref="A13:E13"/>
    <mergeCell ref="A14:E14"/>
    <mergeCell ref="A16:E16"/>
    <mergeCell ref="A1:K1"/>
    <mergeCell ref="A3:K3"/>
    <mergeCell ref="A5:K5"/>
    <mergeCell ref="A7:E7"/>
    <mergeCell ref="A8:E8"/>
    <mergeCell ref="A9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17AA-A5DF-499F-983B-B2F1DF4D4143}">
  <dimension ref="A1:G40"/>
  <sheetViews>
    <sheetView workbookViewId="0">
      <selection activeCell="D21" sqref="D21"/>
    </sheetView>
  </sheetViews>
  <sheetFormatPr defaultRowHeight="15" x14ac:dyDescent="0.25"/>
  <cols>
    <col min="1" max="1" width="43.140625" customWidth="1"/>
    <col min="2" max="3" width="12.28515625" bestFit="1" customWidth="1"/>
    <col min="4" max="4" width="15" customWidth="1"/>
    <col min="5" max="5" width="12.28515625" bestFit="1" customWidth="1"/>
    <col min="7" max="7" width="10.7109375" customWidth="1"/>
  </cols>
  <sheetData>
    <row r="1" spans="1:7" ht="15.75" x14ac:dyDescent="0.25">
      <c r="A1" s="28" t="s">
        <v>250</v>
      </c>
      <c r="B1" s="28"/>
      <c r="C1" s="28"/>
      <c r="D1" s="28"/>
      <c r="E1" s="28"/>
      <c r="F1" s="28"/>
      <c r="G1" s="28"/>
    </row>
    <row r="2" spans="1:7" ht="5.25" customHeight="1" x14ac:dyDescent="0.25">
      <c r="A2" s="29"/>
      <c r="B2" s="29"/>
      <c r="C2" s="29"/>
      <c r="D2" s="29"/>
      <c r="E2" s="29"/>
      <c r="F2" s="29"/>
      <c r="G2" s="29"/>
    </row>
    <row r="3" spans="1:7" ht="57" x14ac:dyDescent="0.25">
      <c r="A3" s="100" t="s">
        <v>3</v>
      </c>
      <c r="B3" s="4" t="s">
        <v>251</v>
      </c>
      <c r="C3" s="4" t="s">
        <v>252</v>
      </c>
      <c r="D3" s="4" t="s">
        <v>253</v>
      </c>
      <c r="E3" s="4" t="s">
        <v>254</v>
      </c>
      <c r="F3" s="4" t="s">
        <v>8</v>
      </c>
      <c r="G3" s="4" t="s">
        <v>9</v>
      </c>
    </row>
    <row r="4" spans="1:7" ht="26.25" customHeight="1" x14ac:dyDescent="0.25">
      <c r="A4" s="101">
        <v>1</v>
      </c>
      <c r="B4" s="6">
        <v>2</v>
      </c>
      <c r="C4" s="6">
        <v>3</v>
      </c>
      <c r="D4" s="6">
        <v>4.3333333333333304</v>
      </c>
      <c r="E4" s="6">
        <v>5.0833333333333304</v>
      </c>
      <c r="F4" s="6">
        <v>6</v>
      </c>
      <c r="G4" s="6">
        <v>7</v>
      </c>
    </row>
    <row r="5" spans="1:7" x14ac:dyDescent="0.25">
      <c r="A5" s="11" t="s">
        <v>11</v>
      </c>
      <c r="B5" s="17">
        <f>B6+B8+B10+B12+B14+B16</f>
        <v>13520303.120000001</v>
      </c>
      <c r="C5" s="17">
        <f t="shared" ref="C5:E5" si="0">C6+C8+C10+C12+C14+C16</f>
        <v>16466488</v>
      </c>
      <c r="D5" s="17">
        <f t="shared" si="0"/>
        <v>16526338</v>
      </c>
      <c r="E5" s="17">
        <f t="shared" si="0"/>
        <v>15550446.25</v>
      </c>
      <c r="F5" s="17">
        <f>(E5/B5)*100</f>
        <v>115.0155149036333</v>
      </c>
      <c r="G5" s="17">
        <f>(E5/D5)*100</f>
        <v>94.094930467959699</v>
      </c>
    </row>
    <row r="6" spans="1:7" x14ac:dyDescent="0.25">
      <c r="A6" s="14" t="s">
        <v>255</v>
      </c>
      <c r="B6" s="17">
        <f>B7</f>
        <v>511575.51</v>
      </c>
      <c r="C6" s="17">
        <f t="shared" ref="C6:E6" si="1">C7</f>
        <v>756897</v>
      </c>
      <c r="D6" s="17">
        <f t="shared" si="1"/>
        <v>911648</v>
      </c>
      <c r="E6" s="17">
        <f t="shared" si="1"/>
        <v>1412581.05</v>
      </c>
      <c r="F6" s="17">
        <f t="shared" ref="F6:F31" si="2">(E6/B6)*100</f>
        <v>276.12366549759196</v>
      </c>
      <c r="G6" s="17">
        <f t="shared" ref="G6:G31" si="3">(E6/D6)*100</f>
        <v>154.94807754747447</v>
      </c>
    </row>
    <row r="7" spans="1:7" x14ac:dyDescent="0.25">
      <c r="A7" s="26" t="s">
        <v>256</v>
      </c>
      <c r="B7" s="21">
        <v>511575.51</v>
      </c>
      <c r="C7" s="102">
        <v>756897</v>
      </c>
      <c r="D7" s="102">
        <v>911648</v>
      </c>
      <c r="E7" s="21">
        <v>1412581.05</v>
      </c>
      <c r="F7" s="21">
        <f t="shared" si="2"/>
        <v>276.12366549759196</v>
      </c>
      <c r="G7" s="21">
        <f t="shared" si="3"/>
        <v>154.94807754747447</v>
      </c>
    </row>
    <row r="8" spans="1:7" x14ac:dyDescent="0.25">
      <c r="A8" s="14" t="s">
        <v>257</v>
      </c>
      <c r="B8" s="17">
        <f>B9</f>
        <v>204782.52</v>
      </c>
      <c r="C8" s="17">
        <f t="shared" ref="C8:E8" si="4">C9</f>
        <v>120000</v>
      </c>
      <c r="D8" s="17">
        <f t="shared" si="4"/>
        <v>173557</v>
      </c>
      <c r="E8" s="17">
        <f t="shared" si="4"/>
        <v>208475.2</v>
      </c>
      <c r="F8" s="17">
        <f t="shared" si="2"/>
        <v>101.80322031392133</v>
      </c>
      <c r="G8" s="17">
        <f t="shared" si="3"/>
        <v>120.11915393789938</v>
      </c>
    </row>
    <row r="9" spans="1:7" x14ac:dyDescent="0.25">
      <c r="A9" s="26" t="s">
        <v>258</v>
      </c>
      <c r="B9" s="21">
        <v>204782.52</v>
      </c>
      <c r="C9" s="102">
        <v>120000</v>
      </c>
      <c r="D9" s="102">
        <v>173557</v>
      </c>
      <c r="E9" s="21">
        <v>208475.2</v>
      </c>
      <c r="F9" s="21">
        <f t="shared" si="2"/>
        <v>101.80322031392133</v>
      </c>
      <c r="G9" s="21">
        <f t="shared" si="3"/>
        <v>120.11915393789938</v>
      </c>
    </row>
    <row r="10" spans="1:7" x14ac:dyDescent="0.25">
      <c r="A10" s="14" t="s">
        <v>259</v>
      </c>
      <c r="B10" s="17">
        <f>B11</f>
        <v>12079841.220000001</v>
      </c>
      <c r="C10" s="17">
        <f t="shared" ref="C10:E10" si="5">C11</f>
        <v>15430572</v>
      </c>
      <c r="D10" s="17">
        <f t="shared" si="5"/>
        <v>15347301</v>
      </c>
      <c r="E10" s="17">
        <f t="shared" si="5"/>
        <v>13638943.68</v>
      </c>
      <c r="F10" s="17">
        <f t="shared" si="2"/>
        <v>112.90664696336133</v>
      </c>
      <c r="G10" s="17">
        <f t="shared" si="3"/>
        <v>88.868679124752944</v>
      </c>
    </row>
    <row r="11" spans="1:7" x14ac:dyDescent="0.25">
      <c r="A11" s="26" t="s">
        <v>260</v>
      </c>
      <c r="B11" s="21">
        <v>12079841.220000001</v>
      </c>
      <c r="C11" s="102">
        <v>15430572</v>
      </c>
      <c r="D11" s="102">
        <v>15347301</v>
      </c>
      <c r="E11" s="21">
        <v>13638943.68</v>
      </c>
      <c r="F11" s="21">
        <f t="shared" si="2"/>
        <v>112.90664696336133</v>
      </c>
      <c r="G11" s="21">
        <f t="shared" si="3"/>
        <v>88.868679124752944</v>
      </c>
    </row>
    <row r="12" spans="1:7" x14ac:dyDescent="0.25">
      <c r="A12" s="14" t="s">
        <v>261</v>
      </c>
      <c r="B12" s="17">
        <f>B13</f>
        <v>549956.89</v>
      </c>
      <c r="C12" s="17">
        <f t="shared" ref="C12:E12" si="6">C13</f>
        <v>0</v>
      </c>
      <c r="D12" s="17">
        <f t="shared" si="6"/>
        <v>0</v>
      </c>
      <c r="E12" s="17">
        <f t="shared" si="6"/>
        <v>209063.58</v>
      </c>
      <c r="F12" s="17">
        <f t="shared" si="2"/>
        <v>38.01453964873501</v>
      </c>
      <c r="G12" s="17"/>
    </row>
    <row r="13" spans="1:7" x14ac:dyDescent="0.25">
      <c r="A13" s="26" t="s">
        <v>262</v>
      </c>
      <c r="B13" s="21">
        <v>549956.89</v>
      </c>
      <c r="C13" s="103">
        <v>0</v>
      </c>
      <c r="D13" s="103">
        <v>0</v>
      </c>
      <c r="E13" s="21">
        <v>209063.58</v>
      </c>
      <c r="F13" s="21">
        <f t="shared" si="2"/>
        <v>38.01453964873501</v>
      </c>
      <c r="G13" s="21"/>
    </row>
    <row r="14" spans="1:7" x14ac:dyDescent="0.25">
      <c r="A14" s="14" t="s">
        <v>263</v>
      </c>
      <c r="B14" s="17">
        <f>B15</f>
        <v>10573.57</v>
      </c>
      <c r="C14" s="17">
        <f t="shared" ref="C14:E14" si="7">C15</f>
        <v>700</v>
      </c>
      <c r="D14" s="17">
        <f t="shared" si="7"/>
        <v>78832</v>
      </c>
      <c r="E14" s="17">
        <f t="shared" si="7"/>
        <v>81024.42</v>
      </c>
      <c r="F14" s="17">
        <f t="shared" si="2"/>
        <v>766.2919903116923</v>
      </c>
      <c r="G14" s="17">
        <f t="shared" si="3"/>
        <v>102.78112949056219</v>
      </c>
    </row>
    <row r="15" spans="1:7" x14ac:dyDescent="0.25">
      <c r="A15" s="26" t="s">
        <v>264</v>
      </c>
      <c r="B15" s="21">
        <v>10573.57</v>
      </c>
      <c r="C15" s="102">
        <v>700</v>
      </c>
      <c r="D15" s="102">
        <v>78832</v>
      </c>
      <c r="E15" s="21">
        <v>81024.42</v>
      </c>
      <c r="F15" s="21">
        <f t="shared" si="2"/>
        <v>766.2919903116923</v>
      </c>
      <c r="G15" s="21">
        <f t="shared" si="3"/>
        <v>102.78112949056219</v>
      </c>
    </row>
    <row r="16" spans="1:7" ht="25.5" x14ac:dyDescent="0.25">
      <c r="A16" s="14" t="s">
        <v>265</v>
      </c>
      <c r="B16" s="17">
        <f>B17</f>
        <v>163573.41</v>
      </c>
      <c r="C16" s="17">
        <f t="shared" ref="C16:E16" si="8">C17</f>
        <v>158319</v>
      </c>
      <c r="D16" s="17">
        <f t="shared" si="8"/>
        <v>15000</v>
      </c>
      <c r="E16" s="17">
        <f t="shared" si="8"/>
        <v>358.32</v>
      </c>
      <c r="F16" s="17">
        <f t="shared" si="2"/>
        <v>0.21905760844626276</v>
      </c>
      <c r="G16" s="17">
        <f t="shared" si="3"/>
        <v>2.3887999999999998</v>
      </c>
    </row>
    <row r="17" spans="1:7" ht="25.5" x14ac:dyDescent="0.25">
      <c r="A17" s="26" t="s">
        <v>266</v>
      </c>
      <c r="B17" s="21">
        <v>163573.41</v>
      </c>
      <c r="C17" s="102">
        <v>158319</v>
      </c>
      <c r="D17" s="102">
        <v>15000</v>
      </c>
      <c r="E17" s="21">
        <v>358.32</v>
      </c>
      <c r="F17" s="21">
        <f t="shared" si="2"/>
        <v>0.21905760844626276</v>
      </c>
      <c r="G17" s="21">
        <f t="shared" si="3"/>
        <v>2.3887999999999998</v>
      </c>
    </row>
    <row r="18" spans="1:7" x14ac:dyDescent="0.25">
      <c r="A18" s="26"/>
      <c r="B18" s="21"/>
      <c r="C18" s="102"/>
      <c r="D18" s="102"/>
      <c r="E18" s="21"/>
      <c r="F18" s="21"/>
      <c r="G18" s="21"/>
    </row>
    <row r="19" spans="1:7" x14ac:dyDescent="0.25">
      <c r="A19" s="11" t="s">
        <v>267</v>
      </c>
      <c r="B19" s="17">
        <f>B20+B22+B24+B26+B28+B30</f>
        <v>15257212.76</v>
      </c>
      <c r="C19" s="17">
        <f t="shared" ref="C19:E19" si="9">C20+C22+C24+C26+C28+C30</f>
        <v>16466488</v>
      </c>
      <c r="D19" s="17">
        <f t="shared" si="9"/>
        <v>16745757</v>
      </c>
      <c r="E19" s="17">
        <f t="shared" si="9"/>
        <v>17142481.520000003</v>
      </c>
      <c r="F19" s="17">
        <f t="shared" si="2"/>
        <v>112.35657383596715</v>
      </c>
      <c r="G19" s="17">
        <f t="shared" si="3"/>
        <v>102.36910472306508</v>
      </c>
    </row>
    <row r="20" spans="1:7" x14ac:dyDescent="0.25">
      <c r="A20" s="14" t="s">
        <v>255</v>
      </c>
      <c r="B20" s="17">
        <f>B21</f>
        <v>511575.51</v>
      </c>
      <c r="C20" s="104">
        <f>C21</f>
        <v>756897</v>
      </c>
      <c r="D20" s="104">
        <f t="shared" ref="D20:E20" si="10">D21</f>
        <v>911648</v>
      </c>
      <c r="E20" s="104">
        <f t="shared" si="10"/>
        <v>1412581.05</v>
      </c>
      <c r="F20" s="17">
        <f t="shared" si="2"/>
        <v>276.12366549759196</v>
      </c>
      <c r="G20" s="17">
        <f t="shared" si="3"/>
        <v>154.94807754747447</v>
      </c>
    </row>
    <row r="21" spans="1:7" x14ac:dyDescent="0.25">
      <c r="A21" s="26" t="s">
        <v>256</v>
      </c>
      <c r="B21" s="21">
        <v>511575.51</v>
      </c>
      <c r="C21" s="102">
        <v>756897</v>
      </c>
      <c r="D21" s="102">
        <v>911648</v>
      </c>
      <c r="E21" s="21">
        <v>1412581.05</v>
      </c>
      <c r="F21" s="21">
        <f t="shared" si="2"/>
        <v>276.12366549759196</v>
      </c>
      <c r="G21" s="21">
        <f t="shared" si="3"/>
        <v>154.94807754747447</v>
      </c>
    </row>
    <row r="22" spans="1:7" x14ac:dyDescent="0.25">
      <c r="A22" s="14" t="s">
        <v>257</v>
      </c>
      <c r="B22" s="17">
        <f>B23</f>
        <v>181430.75</v>
      </c>
      <c r="C22" s="17">
        <f t="shared" ref="C22:E22" si="11">C23</f>
        <v>120000</v>
      </c>
      <c r="D22" s="17">
        <f t="shared" si="11"/>
        <v>173557</v>
      </c>
      <c r="E22" s="17">
        <f t="shared" si="11"/>
        <v>222835.74</v>
      </c>
      <c r="F22" s="17">
        <f t="shared" si="2"/>
        <v>122.82137399531226</v>
      </c>
      <c r="G22" s="17">
        <f t="shared" si="3"/>
        <v>128.39340389612636</v>
      </c>
    </row>
    <row r="23" spans="1:7" x14ac:dyDescent="0.25">
      <c r="A23" s="26" t="s">
        <v>258</v>
      </c>
      <c r="B23" s="21">
        <v>181430.75</v>
      </c>
      <c r="C23" s="102">
        <v>120000</v>
      </c>
      <c r="D23" s="102">
        <v>173557</v>
      </c>
      <c r="E23" s="21">
        <v>222835.74</v>
      </c>
      <c r="F23" s="21">
        <f t="shared" si="2"/>
        <v>122.82137399531226</v>
      </c>
      <c r="G23" s="21">
        <f t="shared" si="3"/>
        <v>128.39340389612636</v>
      </c>
    </row>
    <row r="24" spans="1:7" x14ac:dyDescent="0.25">
      <c r="A24" s="14" t="s">
        <v>259</v>
      </c>
      <c r="B24" s="17">
        <f>B25</f>
        <v>14121499.23</v>
      </c>
      <c r="C24" s="17">
        <f t="shared" ref="C24:E24" si="12">C25</f>
        <v>15430572</v>
      </c>
      <c r="D24" s="17">
        <f t="shared" si="12"/>
        <v>15347301</v>
      </c>
      <c r="E24" s="17">
        <f t="shared" si="12"/>
        <v>15097052.390000001</v>
      </c>
      <c r="F24" s="17">
        <f t="shared" si="2"/>
        <v>106.90828320783048</v>
      </c>
      <c r="G24" s="17">
        <f t="shared" si="3"/>
        <v>98.369429191491065</v>
      </c>
    </row>
    <row r="25" spans="1:7" x14ac:dyDescent="0.25">
      <c r="A25" s="26" t="s">
        <v>260</v>
      </c>
      <c r="B25" s="21">
        <v>14121499.23</v>
      </c>
      <c r="C25" s="102">
        <v>15430572</v>
      </c>
      <c r="D25" s="102">
        <v>15347301</v>
      </c>
      <c r="E25" s="21">
        <v>15097052.390000001</v>
      </c>
      <c r="F25" s="21">
        <f t="shared" si="2"/>
        <v>106.90828320783048</v>
      </c>
      <c r="G25" s="21">
        <f t="shared" si="3"/>
        <v>98.369429191491065</v>
      </c>
    </row>
    <row r="26" spans="1:7" x14ac:dyDescent="0.25">
      <c r="A26" s="14" t="s">
        <v>261</v>
      </c>
      <c r="B26" s="17">
        <f>B27</f>
        <v>429490.87</v>
      </c>
      <c r="C26" s="17">
        <f t="shared" ref="C26:E26" si="13">C27</f>
        <v>0</v>
      </c>
      <c r="D26" s="17">
        <f t="shared" si="13"/>
        <v>60000</v>
      </c>
      <c r="E26" s="17">
        <f t="shared" si="13"/>
        <v>327529.59999999998</v>
      </c>
      <c r="F26" s="17">
        <f t="shared" si="2"/>
        <v>76.25996799419741</v>
      </c>
      <c r="G26" s="17">
        <f t="shared" si="3"/>
        <v>545.88266666666664</v>
      </c>
    </row>
    <row r="27" spans="1:7" x14ac:dyDescent="0.25">
      <c r="A27" s="26" t="s">
        <v>262</v>
      </c>
      <c r="B27" s="21">
        <v>429490.87</v>
      </c>
      <c r="C27" s="102">
        <v>0</v>
      </c>
      <c r="D27" s="102">
        <v>60000</v>
      </c>
      <c r="E27" s="21">
        <v>327529.59999999998</v>
      </c>
      <c r="F27" s="21">
        <f t="shared" si="2"/>
        <v>76.25996799419741</v>
      </c>
      <c r="G27" s="21">
        <f t="shared" si="3"/>
        <v>545.88266666666664</v>
      </c>
    </row>
    <row r="28" spans="1:7" x14ac:dyDescent="0.25">
      <c r="A28" s="14" t="s">
        <v>263</v>
      </c>
      <c r="B28" s="17">
        <f>B29</f>
        <v>9473.57</v>
      </c>
      <c r="C28" s="17">
        <f t="shared" ref="C28:E28" si="14">C29</f>
        <v>700</v>
      </c>
      <c r="D28" s="17">
        <f t="shared" si="14"/>
        <v>79932</v>
      </c>
      <c r="E28" s="17">
        <f t="shared" si="14"/>
        <v>82124.42</v>
      </c>
      <c r="F28" s="17">
        <f t="shared" si="2"/>
        <v>866.87932848968239</v>
      </c>
      <c r="G28" s="17">
        <f t="shared" si="3"/>
        <v>102.74285642796377</v>
      </c>
    </row>
    <row r="29" spans="1:7" x14ac:dyDescent="0.25">
      <c r="A29" s="26" t="s">
        <v>264</v>
      </c>
      <c r="B29" s="21">
        <v>9473.57</v>
      </c>
      <c r="C29" s="102">
        <v>700</v>
      </c>
      <c r="D29" s="102">
        <v>79932</v>
      </c>
      <c r="E29" s="21">
        <v>82124.42</v>
      </c>
      <c r="F29" s="21">
        <f t="shared" si="2"/>
        <v>866.87932848968239</v>
      </c>
      <c r="G29" s="21">
        <f t="shared" si="3"/>
        <v>102.74285642796377</v>
      </c>
    </row>
    <row r="30" spans="1:7" ht="25.5" x14ac:dyDescent="0.25">
      <c r="A30" s="14" t="s">
        <v>265</v>
      </c>
      <c r="B30" s="17">
        <f>B31</f>
        <v>3742.83</v>
      </c>
      <c r="C30" s="17">
        <f t="shared" ref="C30:E30" si="15">C31</f>
        <v>158319</v>
      </c>
      <c r="D30" s="17">
        <f t="shared" si="15"/>
        <v>173319</v>
      </c>
      <c r="E30" s="17">
        <f t="shared" si="15"/>
        <v>358.32</v>
      </c>
      <c r="F30" s="17">
        <f t="shared" si="2"/>
        <v>9.5735045406817836</v>
      </c>
      <c r="G30" s="17">
        <f t="shared" si="3"/>
        <v>0.20674017274505391</v>
      </c>
    </row>
    <row r="31" spans="1:7" ht="25.5" x14ac:dyDescent="0.25">
      <c r="A31" s="26" t="s">
        <v>266</v>
      </c>
      <c r="B31" s="21">
        <v>3742.83</v>
      </c>
      <c r="C31" s="102">
        <v>158319</v>
      </c>
      <c r="D31" s="102">
        <v>173319</v>
      </c>
      <c r="E31" s="21">
        <v>358.32</v>
      </c>
      <c r="F31" s="21">
        <f t="shared" si="2"/>
        <v>9.5735045406817836</v>
      </c>
      <c r="G31" s="21">
        <f t="shared" si="3"/>
        <v>0.20674017274505391</v>
      </c>
    </row>
    <row r="32" spans="1:7" x14ac:dyDescent="0.25">
      <c r="A32" s="105"/>
      <c r="B32" s="106"/>
      <c r="C32" s="107"/>
      <c r="D32" s="107"/>
      <c r="E32" s="106"/>
      <c r="F32" s="106"/>
      <c r="G32" s="106"/>
    </row>
    <row r="33" spans="1:7" x14ac:dyDescent="0.25">
      <c r="A33" s="108"/>
    </row>
    <row r="34" spans="1:7" x14ac:dyDescent="0.25">
      <c r="A34" s="11"/>
      <c r="B34" s="17"/>
      <c r="C34" s="17"/>
      <c r="D34" s="17"/>
      <c r="E34" s="17"/>
      <c r="F34" s="17"/>
      <c r="G34" s="17"/>
    </row>
    <row r="35" spans="1:7" x14ac:dyDescent="0.25">
      <c r="A35" s="14"/>
      <c r="B35" s="17"/>
      <c r="C35" s="17"/>
      <c r="D35" s="17"/>
      <c r="E35" s="17"/>
      <c r="F35" s="17"/>
      <c r="G35" s="17"/>
    </row>
    <row r="36" spans="1:7" x14ac:dyDescent="0.25">
      <c r="A36" s="14"/>
      <c r="B36" s="17"/>
      <c r="C36" s="17"/>
      <c r="D36" s="17"/>
      <c r="E36" s="17"/>
      <c r="F36" s="17"/>
      <c r="G36" s="17"/>
    </row>
    <row r="37" spans="1:7" x14ac:dyDescent="0.25">
      <c r="A37" s="14"/>
      <c r="B37" s="17"/>
      <c r="C37" s="17"/>
      <c r="D37" s="17"/>
      <c r="E37" s="17"/>
      <c r="F37" s="17"/>
      <c r="G37" s="17"/>
    </row>
    <row r="38" spans="1:7" x14ac:dyDescent="0.25">
      <c r="A38" s="14"/>
      <c r="B38" s="17"/>
      <c r="C38" s="17"/>
      <c r="D38" s="17"/>
      <c r="E38" s="17"/>
      <c r="F38" s="17"/>
      <c r="G38" s="17"/>
    </row>
    <row r="39" spans="1:7" x14ac:dyDescent="0.25">
      <c r="A39" s="14"/>
      <c r="B39" s="17"/>
      <c r="C39" s="17"/>
      <c r="D39" s="17"/>
      <c r="E39" s="17"/>
      <c r="F39" s="17"/>
      <c r="G39" s="17"/>
    </row>
    <row r="40" spans="1:7" x14ac:dyDescent="0.25">
      <c r="A40" s="14"/>
      <c r="B40" s="17"/>
      <c r="C40" s="17"/>
      <c r="D40" s="17"/>
      <c r="E40" s="17"/>
      <c r="F40" s="17"/>
      <c r="G40" s="17"/>
    </row>
  </sheetData>
  <mergeCells count="1">
    <mergeCell ref="A1:G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4767-E0F5-434B-B354-7A63C2DF33FB}">
  <sheetPr>
    <pageSetUpPr fitToPage="1"/>
  </sheetPr>
  <dimension ref="A1:H47"/>
  <sheetViews>
    <sheetView workbookViewId="0">
      <selection activeCell="J24" sqref="J24"/>
    </sheetView>
  </sheetViews>
  <sheetFormatPr defaultRowHeight="15" x14ac:dyDescent="0.25"/>
  <cols>
    <col min="1" max="1" width="12.42578125" customWidth="1"/>
    <col min="2" max="2" width="47.28515625" customWidth="1"/>
    <col min="3" max="6" width="12.7109375" bestFit="1" customWidth="1"/>
    <col min="7" max="7" width="8.140625" bestFit="1" customWidth="1"/>
    <col min="8" max="8" width="9.2851562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" x14ac:dyDescent="0.25">
      <c r="A2" s="2"/>
      <c r="B2" s="2"/>
      <c r="C2" s="2"/>
      <c r="D2" s="2"/>
      <c r="E2" s="2"/>
      <c r="F2" s="2"/>
      <c r="G2" s="2"/>
      <c r="H2" s="2"/>
    </row>
    <row r="3" spans="1:8" ht="15.75" x14ac:dyDescent="0.25">
      <c r="A3" s="1" t="s">
        <v>1</v>
      </c>
      <c r="B3" s="1"/>
      <c r="C3" s="1"/>
      <c r="D3" s="1"/>
      <c r="E3" s="1"/>
      <c r="F3" s="1"/>
      <c r="G3" s="1"/>
      <c r="H3" s="1"/>
    </row>
    <row r="4" spans="1:8" ht="18" x14ac:dyDescent="0.25">
      <c r="A4" s="2"/>
      <c r="B4" s="2"/>
      <c r="C4" s="2"/>
      <c r="D4" s="2"/>
      <c r="E4" s="2"/>
      <c r="F4" s="2"/>
      <c r="G4" s="2"/>
      <c r="H4" s="2"/>
    </row>
    <row r="5" spans="1:8" ht="15.75" x14ac:dyDescent="0.25">
      <c r="A5" s="1" t="s">
        <v>2</v>
      </c>
      <c r="B5" s="1"/>
      <c r="C5" s="1"/>
      <c r="D5" s="1"/>
      <c r="E5" s="1"/>
      <c r="F5" s="1"/>
      <c r="G5" s="1"/>
      <c r="H5" s="1"/>
    </row>
    <row r="6" spans="1:8" ht="18" x14ac:dyDescent="0.25">
      <c r="A6" s="2"/>
      <c r="B6" s="2"/>
      <c r="C6" s="2"/>
      <c r="D6" s="2"/>
      <c r="E6" s="2"/>
      <c r="F6" s="2"/>
      <c r="G6" s="2"/>
      <c r="H6" s="2"/>
    </row>
    <row r="7" spans="1:8" ht="57" x14ac:dyDescent="0.25">
      <c r="A7" s="3" t="s">
        <v>3</v>
      </c>
      <c r="B7" s="3"/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</row>
    <row r="8" spans="1:8" x14ac:dyDescent="0.25">
      <c r="A8" s="5">
        <v>1</v>
      </c>
      <c r="B8" s="5"/>
      <c r="C8" s="6">
        <v>2</v>
      </c>
      <c r="D8" s="6">
        <v>3</v>
      </c>
      <c r="E8" s="6">
        <v>4.3333333333333304</v>
      </c>
      <c r="F8" s="6">
        <v>5.0833333333333304</v>
      </c>
      <c r="G8" s="6">
        <v>6</v>
      </c>
      <c r="H8" s="6">
        <v>7</v>
      </c>
    </row>
    <row r="9" spans="1:8" x14ac:dyDescent="0.25">
      <c r="A9" s="7"/>
      <c r="B9" s="8" t="s">
        <v>10</v>
      </c>
      <c r="C9" s="9">
        <f>C10</f>
        <v>13520303.119999999</v>
      </c>
      <c r="D9" s="9">
        <f>D10</f>
        <v>16466488</v>
      </c>
      <c r="E9" s="9">
        <f t="shared" ref="E9:F9" si="0">E10</f>
        <v>16526338</v>
      </c>
      <c r="F9" s="10">
        <f t="shared" si="0"/>
        <v>15550446.25</v>
      </c>
      <c r="G9" s="9">
        <f>(F9/C9)*100</f>
        <v>115.01551490363333</v>
      </c>
      <c r="H9" s="9">
        <f>(F9/E9)*100</f>
        <v>94.094930467959699</v>
      </c>
    </row>
    <row r="10" spans="1:8" x14ac:dyDescent="0.25">
      <c r="A10" s="11" t="s">
        <v>11</v>
      </c>
      <c r="B10" s="11" t="s">
        <v>12</v>
      </c>
      <c r="C10" s="12">
        <f>C11+C43</f>
        <v>13520303.119999999</v>
      </c>
      <c r="D10" s="12">
        <f>D11+D43</f>
        <v>16466488</v>
      </c>
      <c r="E10" s="12">
        <f t="shared" ref="E10:F10" si="1">E11+E43</f>
        <v>16526338</v>
      </c>
      <c r="F10" s="13">
        <f t="shared" si="1"/>
        <v>15550446.25</v>
      </c>
      <c r="G10" s="9">
        <f t="shared" ref="G10:G46" si="2">(F10/C10)*100</f>
        <v>115.01551490363333</v>
      </c>
      <c r="H10" s="9">
        <f t="shared" ref="H10:H42" si="3">(F10/E10)*100</f>
        <v>94.094930467959699</v>
      </c>
    </row>
    <row r="11" spans="1:8" x14ac:dyDescent="0.25">
      <c r="A11" s="14" t="s">
        <v>13</v>
      </c>
      <c r="B11" s="15" t="s">
        <v>14</v>
      </c>
      <c r="C11" s="16">
        <f>C12+C21+C24+C27+C34+C40</f>
        <v>13369303.119999999</v>
      </c>
      <c r="D11" s="16">
        <f>D12+D21+D24+D27+D34+D40</f>
        <v>16315488</v>
      </c>
      <c r="E11" s="16">
        <f>E12+E21+E24+E27+E34+E40</f>
        <v>16526338</v>
      </c>
      <c r="F11" s="17">
        <f>F12+F21+F24+F27+F34+F40</f>
        <v>15550446.25</v>
      </c>
      <c r="G11" s="9">
        <f t="shared" si="2"/>
        <v>116.3145611287479</v>
      </c>
      <c r="H11" s="9">
        <f t="shared" si="3"/>
        <v>94.094930467959699</v>
      </c>
    </row>
    <row r="12" spans="1:8" ht="25.5" x14ac:dyDescent="0.25">
      <c r="A12" s="18" t="s">
        <v>15</v>
      </c>
      <c r="B12" s="19" t="s">
        <v>16</v>
      </c>
      <c r="C12" s="20">
        <f>C13+C15+C17+C19</f>
        <v>549956.89</v>
      </c>
      <c r="D12" s="20">
        <f>D13+D15+D17+D19</f>
        <v>0</v>
      </c>
      <c r="E12" s="20"/>
      <c r="F12" s="21">
        <v>209063.58</v>
      </c>
      <c r="G12" s="22">
        <f t="shared" si="2"/>
        <v>38.01453964873501</v>
      </c>
      <c r="H12" s="9"/>
    </row>
    <row r="13" spans="1:8" x14ac:dyDescent="0.25">
      <c r="A13" s="23" t="s">
        <v>17</v>
      </c>
      <c r="B13" s="24" t="s">
        <v>18</v>
      </c>
      <c r="C13" s="20">
        <f>C14</f>
        <v>402680.08</v>
      </c>
      <c r="D13" s="20">
        <f t="shared" ref="D13:F13" si="4">D14</f>
        <v>0</v>
      </c>
      <c r="E13" s="20">
        <f t="shared" si="4"/>
        <v>0</v>
      </c>
      <c r="F13" s="21">
        <f t="shared" si="4"/>
        <v>209063.58</v>
      </c>
      <c r="G13" s="22">
        <f t="shared" si="2"/>
        <v>51.918033790000237</v>
      </c>
      <c r="H13" s="9"/>
    </row>
    <row r="14" spans="1:8" x14ac:dyDescent="0.25">
      <c r="A14" s="25" t="s">
        <v>19</v>
      </c>
      <c r="B14" s="24" t="s">
        <v>20</v>
      </c>
      <c r="C14" s="20">
        <v>402680.08</v>
      </c>
      <c r="D14" s="20">
        <v>0</v>
      </c>
      <c r="E14" s="20">
        <v>0</v>
      </c>
      <c r="F14" s="21">
        <v>209063.58</v>
      </c>
      <c r="G14" s="22">
        <f t="shared" si="2"/>
        <v>51.918033790000237</v>
      </c>
      <c r="H14" s="9"/>
    </row>
    <row r="15" spans="1:8" ht="25.5" x14ac:dyDescent="0.25">
      <c r="A15" s="23" t="s">
        <v>21</v>
      </c>
      <c r="B15" s="24" t="s">
        <v>22</v>
      </c>
      <c r="C15" s="20">
        <f>C16</f>
        <v>490</v>
      </c>
      <c r="D15" s="20">
        <f t="shared" ref="D15:F15" si="5">D16</f>
        <v>0</v>
      </c>
      <c r="E15" s="20">
        <f t="shared" si="5"/>
        <v>0</v>
      </c>
      <c r="F15" s="21">
        <f t="shared" si="5"/>
        <v>0</v>
      </c>
      <c r="G15" s="22">
        <f t="shared" si="2"/>
        <v>0</v>
      </c>
      <c r="H15" s="9"/>
    </row>
    <row r="16" spans="1:8" ht="25.5" x14ac:dyDescent="0.25">
      <c r="A16" s="25" t="s">
        <v>23</v>
      </c>
      <c r="B16" s="24" t="s">
        <v>24</v>
      </c>
      <c r="C16" s="20">
        <v>490</v>
      </c>
      <c r="D16" s="20">
        <v>0</v>
      </c>
      <c r="E16" s="20">
        <v>0</v>
      </c>
      <c r="F16" s="21">
        <v>0</v>
      </c>
      <c r="G16" s="22">
        <f t="shared" si="2"/>
        <v>0</v>
      </c>
      <c r="H16" s="9"/>
    </row>
    <row r="17" spans="1:8" x14ac:dyDescent="0.25">
      <c r="A17" s="23" t="s">
        <v>25</v>
      </c>
      <c r="B17" s="24" t="s">
        <v>26</v>
      </c>
      <c r="C17" s="20">
        <f>C18</f>
        <v>145045.49</v>
      </c>
      <c r="D17" s="20">
        <f t="shared" ref="D17:F17" si="6">D18</f>
        <v>0</v>
      </c>
      <c r="E17" s="20">
        <f t="shared" si="6"/>
        <v>0</v>
      </c>
      <c r="F17" s="21">
        <f t="shared" si="6"/>
        <v>0</v>
      </c>
      <c r="G17" s="22">
        <f t="shared" si="2"/>
        <v>0</v>
      </c>
      <c r="H17" s="9"/>
    </row>
    <row r="18" spans="1:8" x14ac:dyDescent="0.25">
      <c r="A18" s="25" t="s">
        <v>27</v>
      </c>
      <c r="B18" s="24" t="s">
        <v>28</v>
      </c>
      <c r="C18" s="20">
        <v>145045.49</v>
      </c>
      <c r="D18" s="20">
        <v>0</v>
      </c>
      <c r="E18" s="20">
        <v>0</v>
      </c>
      <c r="F18" s="21">
        <v>0</v>
      </c>
      <c r="G18" s="22">
        <f t="shared" si="2"/>
        <v>0</v>
      </c>
      <c r="H18" s="9"/>
    </row>
    <row r="19" spans="1:8" x14ac:dyDescent="0.25">
      <c r="A19" s="23" t="s">
        <v>29</v>
      </c>
      <c r="B19" s="24" t="s">
        <v>30</v>
      </c>
      <c r="C19" s="20">
        <f>C20</f>
        <v>1741.32</v>
      </c>
      <c r="D19" s="20">
        <f t="shared" ref="D19:F19" si="7">D20</f>
        <v>0</v>
      </c>
      <c r="E19" s="20">
        <f t="shared" si="7"/>
        <v>0</v>
      </c>
      <c r="F19" s="21">
        <f t="shared" si="7"/>
        <v>0</v>
      </c>
      <c r="G19" s="22">
        <f t="shared" si="2"/>
        <v>0</v>
      </c>
      <c r="H19" s="22"/>
    </row>
    <row r="20" spans="1:8" ht="25.5" x14ac:dyDescent="0.25">
      <c r="A20" s="25" t="s">
        <v>31</v>
      </c>
      <c r="B20" s="24" t="s">
        <v>32</v>
      </c>
      <c r="C20" s="20">
        <v>1741.32</v>
      </c>
      <c r="D20" s="20">
        <v>0</v>
      </c>
      <c r="E20" s="20">
        <v>0</v>
      </c>
      <c r="F20" s="21">
        <v>0</v>
      </c>
      <c r="G20" s="22">
        <f t="shared" si="2"/>
        <v>0</v>
      </c>
      <c r="H20" s="22"/>
    </row>
    <row r="21" spans="1:8" x14ac:dyDescent="0.25">
      <c r="A21" s="26" t="s">
        <v>33</v>
      </c>
      <c r="B21" s="19" t="s">
        <v>34</v>
      </c>
      <c r="C21" s="20">
        <f>C22</f>
        <v>385.07</v>
      </c>
      <c r="D21" s="20">
        <f t="shared" ref="D21:F22" si="8">D22</f>
        <v>500</v>
      </c>
      <c r="E21" s="20">
        <f t="shared" si="8"/>
        <v>500</v>
      </c>
      <c r="F21" s="21">
        <f t="shared" si="8"/>
        <v>217.67</v>
      </c>
      <c r="G21" s="22">
        <f t="shared" si="2"/>
        <v>56.52738463136572</v>
      </c>
      <c r="H21" s="22">
        <f t="shared" si="3"/>
        <v>43.533999999999992</v>
      </c>
    </row>
    <row r="22" spans="1:8" x14ac:dyDescent="0.25">
      <c r="A22" s="23" t="s">
        <v>35</v>
      </c>
      <c r="B22" s="24" t="s">
        <v>36</v>
      </c>
      <c r="C22" s="20">
        <f>C23</f>
        <v>385.07</v>
      </c>
      <c r="D22" s="20">
        <f t="shared" si="8"/>
        <v>500</v>
      </c>
      <c r="E22" s="20">
        <f t="shared" si="8"/>
        <v>500</v>
      </c>
      <c r="F22" s="21">
        <f t="shared" si="8"/>
        <v>217.67</v>
      </c>
      <c r="G22" s="22">
        <f t="shared" si="2"/>
        <v>56.52738463136572</v>
      </c>
      <c r="H22" s="22">
        <f t="shared" si="3"/>
        <v>43.533999999999992</v>
      </c>
    </row>
    <row r="23" spans="1:8" x14ac:dyDescent="0.25">
      <c r="A23" s="25" t="s">
        <v>37</v>
      </c>
      <c r="B23" s="24" t="s">
        <v>38</v>
      </c>
      <c r="C23" s="20">
        <v>385.07</v>
      </c>
      <c r="D23" s="20">
        <v>500</v>
      </c>
      <c r="E23" s="20">
        <v>500</v>
      </c>
      <c r="F23" s="21">
        <v>217.67</v>
      </c>
      <c r="G23" s="22">
        <f t="shared" si="2"/>
        <v>56.52738463136572</v>
      </c>
      <c r="H23" s="22">
        <f t="shared" si="3"/>
        <v>43.533999999999992</v>
      </c>
    </row>
    <row r="24" spans="1:8" ht="25.5" x14ac:dyDescent="0.25">
      <c r="A24" s="26" t="s">
        <v>39</v>
      </c>
      <c r="B24" s="19" t="s">
        <v>40</v>
      </c>
      <c r="C24" s="20">
        <f>C25</f>
        <v>1224505.8400000001</v>
      </c>
      <c r="D24" s="20">
        <f t="shared" ref="D24:F25" si="9">D25</f>
        <v>1707319</v>
      </c>
      <c r="E24" s="20">
        <f t="shared" si="9"/>
        <v>1715000</v>
      </c>
      <c r="F24" s="21">
        <f t="shared" si="9"/>
        <v>1280816.44</v>
      </c>
      <c r="G24" s="22">
        <f t="shared" si="2"/>
        <v>104.59863874556939</v>
      </c>
      <c r="H24" s="22">
        <f t="shared" si="3"/>
        <v>74.683174344023314</v>
      </c>
    </row>
    <row r="25" spans="1:8" x14ac:dyDescent="0.25">
      <c r="A25" s="23" t="s">
        <v>41</v>
      </c>
      <c r="B25" s="24" t="s">
        <v>42</v>
      </c>
      <c r="C25" s="20">
        <f>C26</f>
        <v>1224505.8400000001</v>
      </c>
      <c r="D25" s="20">
        <f t="shared" si="9"/>
        <v>1707319</v>
      </c>
      <c r="E25" s="20">
        <f t="shared" si="9"/>
        <v>1715000</v>
      </c>
      <c r="F25" s="21">
        <f t="shared" si="9"/>
        <v>1280816.44</v>
      </c>
      <c r="G25" s="22">
        <f t="shared" si="2"/>
        <v>104.59863874556939</v>
      </c>
      <c r="H25" s="22">
        <f t="shared" si="3"/>
        <v>74.683174344023314</v>
      </c>
    </row>
    <row r="26" spans="1:8" x14ac:dyDescent="0.25">
      <c r="A26" s="25" t="s">
        <v>43</v>
      </c>
      <c r="B26" s="24" t="s">
        <v>44</v>
      </c>
      <c r="C26" s="20">
        <v>1224505.8400000001</v>
      </c>
      <c r="D26" s="20">
        <v>1707319</v>
      </c>
      <c r="E26" s="20">
        <v>1715000</v>
      </c>
      <c r="F26" s="21">
        <v>1280816.44</v>
      </c>
      <c r="G26" s="22">
        <f t="shared" si="2"/>
        <v>104.59863874556939</v>
      </c>
      <c r="H26" s="22">
        <f t="shared" si="3"/>
        <v>74.683174344023314</v>
      </c>
    </row>
    <row r="27" spans="1:8" ht="25.5" x14ac:dyDescent="0.25">
      <c r="A27" s="26" t="s">
        <v>45</v>
      </c>
      <c r="B27" s="19" t="s">
        <v>46</v>
      </c>
      <c r="C27" s="20">
        <f>C28+C31</f>
        <v>174166.28</v>
      </c>
      <c r="D27" s="20">
        <f t="shared" ref="D27:F27" si="10">D28+D31</f>
        <v>95700</v>
      </c>
      <c r="E27" s="20">
        <f t="shared" si="10"/>
        <v>227389</v>
      </c>
      <c r="F27" s="21">
        <f t="shared" si="10"/>
        <v>235004.40000000002</v>
      </c>
      <c r="G27" s="22">
        <f t="shared" si="2"/>
        <v>134.93105554071661</v>
      </c>
      <c r="H27" s="22">
        <f t="shared" si="3"/>
        <v>103.34906261956385</v>
      </c>
    </row>
    <row r="28" spans="1:8" x14ac:dyDescent="0.25">
      <c r="A28" s="23" t="s">
        <v>47</v>
      </c>
      <c r="B28" s="24" t="s">
        <v>48</v>
      </c>
      <c r="C28" s="20">
        <f>C29+C30</f>
        <v>163592.71</v>
      </c>
      <c r="D28" s="20">
        <f t="shared" ref="D28:F28" si="11">D29+D30</f>
        <v>95000</v>
      </c>
      <c r="E28" s="20">
        <f t="shared" si="11"/>
        <v>148557</v>
      </c>
      <c r="F28" s="21">
        <f t="shared" si="11"/>
        <v>153979.98000000001</v>
      </c>
      <c r="G28" s="22">
        <f t="shared" si="2"/>
        <v>94.123986331664781</v>
      </c>
      <c r="H28" s="22">
        <f t="shared" si="3"/>
        <v>103.65043720592098</v>
      </c>
    </row>
    <row r="29" spans="1:8" x14ac:dyDescent="0.25">
      <c r="A29" s="25" t="s">
        <v>49</v>
      </c>
      <c r="B29" s="24" t="s">
        <v>50</v>
      </c>
      <c r="C29" s="20">
        <v>28119.46</v>
      </c>
      <c r="D29" s="20">
        <v>20000</v>
      </c>
      <c r="E29" s="20">
        <v>20000</v>
      </c>
      <c r="F29" s="21">
        <v>36095.160000000003</v>
      </c>
      <c r="G29" s="22">
        <f t="shared" si="2"/>
        <v>128.36363144953711</v>
      </c>
      <c r="H29" s="22">
        <f t="shared" si="3"/>
        <v>180.47580000000002</v>
      </c>
    </row>
    <row r="30" spans="1:8" x14ac:dyDescent="0.25">
      <c r="A30" s="25" t="s">
        <v>51</v>
      </c>
      <c r="B30" s="24" t="s">
        <v>52</v>
      </c>
      <c r="C30" s="20">
        <v>135473.25</v>
      </c>
      <c r="D30" s="20">
        <v>75000</v>
      </c>
      <c r="E30" s="20">
        <v>128557</v>
      </c>
      <c r="F30" s="21">
        <v>117884.82</v>
      </c>
      <c r="G30" s="22">
        <f t="shared" si="2"/>
        <v>87.017045800554726</v>
      </c>
      <c r="H30" s="22">
        <f t="shared" si="3"/>
        <v>91.698483940975606</v>
      </c>
    </row>
    <row r="31" spans="1:8" ht="38.25" x14ac:dyDescent="0.25">
      <c r="A31" s="23" t="s">
        <v>53</v>
      </c>
      <c r="B31" s="24" t="s">
        <v>54</v>
      </c>
      <c r="C31" s="20">
        <f>C32+C33</f>
        <v>10573.57</v>
      </c>
      <c r="D31" s="20">
        <f t="shared" ref="D31:F31" si="12">D32+D33</f>
        <v>700</v>
      </c>
      <c r="E31" s="20">
        <f t="shared" si="12"/>
        <v>78832</v>
      </c>
      <c r="F31" s="21">
        <f t="shared" si="12"/>
        <v>81024.42</v>
      </c>
      <c r="G31" s="22">
        <f t="shared" si="2"/>
        <v>766.2919903116923</v>
      </c>
      <c r="H31" s="22">
        <f t="shared" si="3"/>
        <v>102.78112949056219</v>
      </c>
    </row>
    <row r="32" spans="1:8" x14ac:dyDescent="0.25">
      <c r="A32" s="25" t="s">
        <v>55</v>
      </c>
      <c r="B32" s="24" t="s">
        <v>56</v>
      </c>
      <c r="C32" s="20">
        <v>3627.9</v>
      </c>
      <c r="D32" s="20">
        <v>0</v>
      </c>
      <c r="E32" s="20">
        <v>1082</v>
      </c>
      <c r="F32" s="21">
        <v>2572.33</v>
      </c>
      <c r="G32" s="22">
        <f t="shared" si="2"/>
        <v>70.904104302764679</v>
      </c>
      <c r="H32" s="22">
        <f t="shared" si="3"/>
        <v>237.7384473197782</v>
      </c>
    </row>
    <row r="33" spans="1:8" x14ac:dyDescent="0.25">
      <c r="A33" s="25" t="s">
        <v>57</v>
      </c>
      <c r="B33" s="24" t="s">
        <v>58</v>
      </c>
      <c r="C33" s="20">
        <v>6945.67</v>
      </c>
      <c r="D33" s="20">
        <v>700</v>
      </c>
      <c r="E33" s="20">
        <v>77750</v>
      </c>
      <c r="F33" s="21">
        <v>78452.09</v>
      </c>
      <c r="G33" s="22">
        <f t="shared" si="2"/>
        <v>1129.5107599410856</v>
      </c>
      <c r="H33" s="22">
        <f t="shared" si="3"/>
        <v>100.90300964630225</v>
      </c>
    </row>
    <row r="34" spans="1:8" ht="25.5" x14ac:dyDescent="0.25">
      <c r="A34" s="26" t="s">
        <v>59</v>
      </c>
      <c r="B34" s="19" t="s">
        <v>60</v>
      </c>
      <c r="C34" s="20">
        <f>C35+C38</f>
        <v>11379484.299999999</v>
      </c>
      <c r="D34" s="20">
        <f>D35+D38</f>
        <v>14487469</v>
      </c>
      <c r="E34" s="20">
        <f t="shared" ref="E34:F34" si="13">E35+E38</f>
        <v>14558949</v>
      </c>
      <c r="F34" s="21">
        <f t="shared" si="13"/>
        <v>13771066.609999999</v>
      </c>
      <c r="G34" s="22">
        <f t="shared" si="2"/>
        <v>121.0166141711712</v>
      </c>
      <c r="H34" s="22">
        <f t="shared" si="3"/>
        <v>94.588329212500156</v>
      </c>
    </row>
    <row r="35" spans="1:8" x14ac:dyDescent="0.25">
      <c r="A35" s="23">
        <v>671</v>
      </c>
      <c r="B35" s="19" t="s">
        <v>61</v>
      </c>
      <c r="C35" s="20">
        <f>C36+C37</f>
        <v>511575.51</v>
      </c>
      <c r="D35" s="20">
        <f t="shared" ref="D35:F35" si="14">D36+D37</f>
        <v>756897</v>
      </c>
      <c r="E35" s="20">
        <f t="shared" si="14"/>
        <v>911648</v>
      </c>
      <c r="F35" s="21">
        <f t="shared" si="14"/>
        <v>1384534.8199999998</v>
      </c>
      <c r="G35" s="22"/>
      <c r="H35" s="22">
        <f t="shared" si="3"/>
        <v>151.87164563515739</v>
      </c>
    </row>
    <row r="36" spans="1:8" ht="25.5" x14ac:dyDescent="0.25">
      <c r="A36" s="25">
        <v>6711</v>
      </c>
      <c r="B36" s="19" t="s">
        <v>62</v>
      </c>
      <c r="C36" s="20">
        <v>397370.75</v>
      </c>
      <c r="D36" s="20">
        <v>136897</v>
      </c>
      <c r="E36" s="20">
        <v>313268</v>
      </c>
      <c r="F36" s="21">
        <v>799959.36</v>
      </c>
      <c r="G36" s="22"/>
      <c r="H36" s="22">
        <f t="shared" si="3"/>
        <v>255.35942387987282</v>
      </c>
    </row>
    <row r="37" spans="1:8" ht="25.5" x14ac:dyDescent="0.25">
      <c r="A37" s="25">
        <v>6712</v>
      </c>
      <c r="B37" s="19" t="s">
        <v>63</v>
      </c>
      <c r="C37" s="20">
        <v>114204.76</v>
      </c>
      <c r="D37" s="20">
        <v>620000</v>
      </c>
      <c r="E37" s="20">
        <v>598380</v>
      </c>
      <c r="F37" s="21">
        <v>584575.46</v>
      </c>
      <c r="G37" s="22"/>
      <c r="H37" s="22">
        <f t="shared" si="3"/>
        <v>97.693014472408834</v>
      </c>
    </row>
    <row r="38" spans="1:8" x14ac:dyDescent="0.25">
      <c r="A38" s="23" t="s">
        <v>64</v>
      </c>
      <c r="B38" s="24" t="s">
        <v>65</v>
      </c>
      <c r="C38" s="20">
        <f>C39</f>
        <v>10867908.789999999</v>
      </c>
      <c r="D38" s="20">
        <f t="shared" ref="D38:F38" si="15">D39</f>
        <v>13730572</v>
      </c>
      <c r="E38" s="20">
        <f t="shared" si="15"/>
        <v>13647301</v>
      </c>
      <c r="F38" s="21">
        <f t="shared" si="15"/>
        <v>12386531.789999999</v>
      </c>
      <c r="G38" s="22">
        <f t="shared" si="2"/>
        <v>113.97346103417196</v>
      </c>
      <c r="H38" s="22">
        <f t="shared" si="3"/>
        <v>90.761768865506809</v>
      </c>
    </row>
    <row r="39" spans="1:8" x14ac:dyDescent="0.25">
      <c r="A39" s="25" t="s">
        <v>66</v>
      </c>
      <c r="B39" s="24" t="s">
        <v>65</v>
      </c>
      <c r="C39" s="20">
        <v>10867908.789999999</v>
      </c>
      <c r="D39" s="20">
        <v>13730572</v>
      </c>
      <c r="E39" s="20">
        <v>13647301</v>
      </c>
      <c r="F39" s="21">
        <v>12386531.789999999</v>
      </c>
      <c r="G39" s="22">
        <f t="shared" si="2"/>
        <v>113.97346103417196</v>
      </c>
      <c r="H39" s="22">
        <f t="shared" si="3"/>
        <v>90.761768865506809</v>
      </c>
    </row>
    <row r="40" spans="1:8" x14ac:dyDescent="0.25">
      <c r="A40" s="26" t="s">
        <v>67</v>
      </c>
      <c r="B40" s="19" t="s">
        <v>68</v>
      </c>
      <c r="C40" s="20">
        <f>C41</f>
        <v>40804.74</v>
      </c>
      <c r="D40" s="20">
        <f t="shared" ref="D40:F41" si="16">D41</f>
        <v>24500</v>
      </c>
      <c r="E40" s="20">
        <f t="shared" si="16"/>
        <v>24500</v>
      </c>
      <c r="F40" s="21">
        <f t="shared" si="16"/>
        <v>54277.55</v>
      </c>
      <c r="G40" s="22">
        <f t="shared" si="2"/>
        <v>133.01775725075078</v>
      </c>
      <c r="H40" s="22">
        <f t="shared" si="3"/>
        <v>221.54102040816329</v>
      </c>
    </row>
    <row r="41" spans="1:8" x14ac:dyDescent="0.25">
      <c r="A41" s="23" t="s">
        <v>69</v>
      </c>
      <c r="B41" s="24" t="s">
        <v>70</v>
      </c>
      <c r="C41" s="20">
        <f>C42</f>
        <v>40804.74</v>
      </c>
      <c r="D41" s="20">
        <f t="shared" si="16"/>
        <v>24500</v>
      </c>
      <c r="E41" s="20">
        <f t="shared" si="16"/>
        <v>24500</v>
      </c>
      <c r="F41" s="21">
        <f t="shared" si="16"/>
        <v>54277.55</v>
      </c>
      <c r="G41" s="22">
        <f t="shared" si="2"/>
        <v>133.01775725075078</v>
      </c>
      <c r="H41" s="22">
        <f t="shared" si="3"/>
        <v>221.54102040816329</v>
      </c>
    </row>
    <row r="42" spans="1:8" x14ac:dyDescent="0.25">
      <c r="A42" s="25" t="s">
        <v>71</v>
      </c>
      <c r="B42" s="24" t="s">
        <v>70</v>
      </c>
      <c r="C42" s="20">
        <v>40804.74</v>
      </c>
      <c r="D42" s="20">
        <v>24500</v>
      </c>
      <c r="E42" s="20">
        <v>24500</v>
      </c>
      <c r="F42" s="21">
        <v>54277.55</v>
      </c>
      <c r="G42" s="22">
        <f t="shared" si="2"/>
        <v>133.01775725075078</v>
      </c>
      <c r="H42" s="22">
        <f t="shared" si="3"/>
        <v>221.54102040816329</v>
      </c>
    </row>
    <row r="43" spans="1:8" x14ac:dyDescent="0.25">
      <c r="A43" s="14" t="s">
        <v>72</v>
      </c>
      <c r="B43" s="15" t="s">
        <v>73</v>
      </c>
      <c r="C43" s="16">
        <f>C44</f>
        <v>151000</v>
      </c>
      <c r="D43" s="16">
        <f t="shared" ref="D43:F45" si="17">D44</f>
        <v>151000</v>
      </c>
      <c r="E43" s="16">
        <f t="shared" si="17"/>
        <v>0</v>
      </c>
      <c r="F43" s="17">
        <f t="shared" si="17"/>
        <v>0</v>
      </c>
      <c r="G43" s="9">
        <f t="shared" si="2"/>
        <v>0</v>
      </c>
      <c r="H43" s="9"/>
    </row>
    <row r="44" spans="1:8" x14ac:dyDescent="0.25">
      <c r="A44" s="26" t="s">
        <v>74</v>
      </c>
      <c r="B44" s="19" t="s">
        <v>75</v>
      </c>
      <c r="C44" s="20">
        <f>C45</f>
        <v>151000</v>
      </c>
      <c r="D44" s="20">
        <f t="shared" si="17"/>
        <v>151000</v>
      </c>
      <c r="E44" s="20">
        <f t="shared" si="17"/>
        <v>0</v>
      </c>
      <c r="F44" s="21">
        <f t="shared" si="17"/>
        <v>0</v>
      </c>
      <c r="G44" s="9">
        <f t="shared" si="2"/>
        <v>0</v>
      </c>
      <c r="H44" s="9"/>
    </row>
    <row r="45" spans="1:8" ht="25.5" x14ac:dyDescent="0.25">
      <c r="A45" s="23" t="s">
        <v>76</v>
      </c>
      <c r="B45" s="24" t="s">
        <v>77</v>
      </c>
      <c r="C45" s="20">
        <f>C46</f>
        <v>151000</v>
      </c>
      <c r="D45" s="20">
        <f t="shared" si="17"/>
        <v>151000</v>
      </c>
      <c r="E45" s="20">
        <f t="shared" si="17"/>
        <v>0</v>
      </c>
      <c r="F45" s="21">
        <f t="shared" si="17"/>
        <v>0</v>
      </c>
      <c r="G45" s="9">
        <f t="shared" si="2"/>
        <v>0</v>
      </c>
      <c r="H45" s="9"/>
    </row>
    <row r="46" spans="1:8" x14ac:dyDescent="0.25">
      <c r="A46" s="25" t="s">
        <v>78</v>
      </c>
      <c r="B46" s="24" t="s">
        <v>79</v>
      </c>
      <c r="C46" s="20">
        <v>151000</v>
      </c>
      <c r="D46" s="20">
        <v>151000</v>
      </c>
      <c r="E46" s="20">
        <v>0</v>
      </c>
      <c r="F46" s="21">
        <v>0</v>
      </c>
      <c r="G46" s="9">
        <f t="shared" si="2"/>
        <v>0</v>
      </c>
      <c r="H46" s="9"/>
    </row>
    <row r="47" spans="1:8" x14ac:dyDescent="0.25">
      <c r="F47" s="27"/>
    </row>
  </sheetData>
  <mergeCells count="5">
    <mergeCell ref="A1:H1"/>
    <mergeCell ref="A3:H3"/>
    <mergeCell ref="A5:H5"/>
    <mergeCell ref="A7:B7"/>
    <mergeCell ref="A8:B8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1A-C060-4A9A-8CBC-75CC44D621FE}">
  <dimension ref="A1:H85"/>
  <sheetViews>
    <sheetView workbookViewId="0">
      <selection sqref="A1:H85"/>
    </sheetView>
  </sheetViews>
  <sheetFormatPr defaultRowHeight="15" x14ac:dyDescent="0.25"/>
  <cols>
    <col min="1" max="1" width="19" bestFit="1" customWidth="1"/>
    <col min="2" max="2" width="38.28515625" customWidth="1"/>
    <col min="3" max="6" width="12.7109375" bestFit="1" customWidth="1"/>
    <col min="7" max="8" width="9.28515625" bestFit="1" customWidth="1"/>
  </cols>
  <sheetData>
    <row r="1" spans="1:8" ht="15.75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8" x14ac:dyDescent="0.25">
      <c r="A2" s="29"/>
      <c r="B2" s="29"/>
      <c r="C2" s="29"/>
      <c r="D2" s="29"/>
      <c r="E2" s="29"/>
      <c r="F2" s="29"/>
      <c r="G2" s="29"/>
      <c r="H2" s="29"/>
    </row>
    <row r="3" spans="1:8" ht="15.75" x14ac:dyDescent="0.25">
      <c r="A3" s="28" t="s">
        <v>1</v>
      </c>
      <c r="B3" s="28"/>
      <c r="C3" s="28"/>
      <c r="D3" s="28"/>
      <c r="E3" s="28"/>
      <c r="F3" s="28"/>
      <c r="G3" s="28"/>
      <c r="H3" s="28"/>
    </row>
    <row r="4" spans="1:8" ht="18" x14ac:dyDescent="0.25">
      <c r="A4" s="29"/>
      <c r="B4" s="29"/>
      <c r="C4" s="29"/>
      <c r="D4" s="29"/>
      <c r="E4" s="29"/>
      <c r="F4" s="29"/>
      <c r="G4" s="29"/>
      <c r="H4" s="29"/>
    </row>
    <row r="5" spans="1:8" ht="15.75" x14ac:dyDescent="0.25">
      <c r="A5" s="28" t="s">
        <v>2</v>
      </c>
      <c r="B5" s="28"/>
      <c r="C5" s="28"/>
      <c r="D5" s="28"/>
      <c r="E5" s="28"/>
      <c r="F5" s="28"/>
      <c r="G5" s="28"/>
      <c r="H5" s="28"/>
    </row>
    <row r="6" spans="1:8" ht="18" x14ac:dyDescent="0.25">
      <c r="A6" s="29"/>
      <c r="B6" s="29"/>
      <c r="C6" s="29"/>
      <c r="D6" s="29"/>
      <c r="E6" s="29"/>
      <c r="F6" s="29"/>
      <c r="G6" s="29"/>
      <c r="H6" s="29"/>
    </row>
    <row r="7" spans="1:8" ht="57" x14ac:dyDescent="0.25">
      <c r="A7" s="3" t="s">
        <v>3</v>
      </c>
      <c r="B7" s="3"/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</row>
    <row r="8" spans="1:8" x14ac:dyDescent="0.25">
      <c r="A8" s="5">
        <v>1</v>
      </c>
      <c r="B8" s="5"/>
      <c r="C8" s="6">
        <v>2</v>
      </c>
      <c r="D8" s="6">
        <v>3</v>
      </c>
      <c r="E8" s="6">
        <v>4.3333333333333304</v>
      </c>
      <c r="F8" s="6">
        <v>5.0833333333333304</v>
      </c>
      <c r="G8" s="6">
        <v>6</v>
      </c>
      <c r="H8" s="6">
        <v>7</v>
      </c>
    </row>
    <row r="9" spans="1:8" x14ac:dyDescent="0.25">
      <c r="A9" s="7"/>
      <c r="B9" s="8" t="s">
        <v>268</v>
      </c>
      <c r="C9" s="9">
        <f>C10</f>
        <v>15199699.590000002</v>
      </c>
      <c r="D9" s="9">
        <f t="shared" ref="D9:F11" si="0">D10</f>
        <v>16454288</v>
      </c>
      <c r="E9" s="9">
        <f t="shared" si="0"/>
        <v>16738000</v>
      </c>
      <c r="F9" s="9">
        <f t="shared" si="0"/>
        <v>17134725.100000001</v>
      </c>
      <c r="G9" s="9">
        <f>(F9/C9)*100</f>
        <v>112.73068259370775</v>
      </c>
      <c r="H9" s="9">
        <f>(F9/E9)*100</f>
        <v>102.37020611781575</v>
      </c>
    </row>
    <row r="10" spans="1:8" ht="25.5" x14ac:dyDescent="0.25">
      <c r="A10" s="11" t="s">
        <v>269</v>
      </c>
      <c r="B10" s="109" t="s">
        <v>269</v>
      </c>
      <c r="C10" s="20">
        <f>C11</f>
        <v>15199699.590000002</v>
      </c>
      <c r="D10" s="20">
        <f t="shared" si="0"/>
        <v>16454288</v>
      </c>
      <c r="E10" s="20">
        <f t="shared" si="0"/>
        <v>16738000</v>
      </c>
      <c r="F10" s="20">
        <f t="shared" si="0"/>
        <v>17134725.100000001</v>
      </c>
      <c r="G10" s="22">
        <f t="shared" ref="G10:G73" si="1">(F10/C10)*100</f>
        <v>112.73068259370775</v>
      </c>
      <c r="H10" s="22">
        <f t="shared" ref="H10:H73" si="2">(F10/E10)*100</f>
        <v>102.37020611781575</v>
      </c>
    </row>
    <row r="11" spans="1:8" x14ac:dyDescent="0.25">
      <c r="A11" s="110" t="s">
        <v>270</v>
      </c>
      <c r="B11" s="111" t="s">
        <v>12</v>
      </c>
      <c r="C11" s="20">
        <f>C12</f>
        <v>15199699.590000002</v>
      </c>
      <c r="D11" s="20">
        <f t="shared" si="0"/>
        <v>16454288</v>
      </c>
      <c r="E11" s="20">
        <f t="shared" si="0"/>
        <v>16738000</v>
      </c>
      <c r="F11" s="20">
        <f t="shared" si="0"/>
        <v>17134725.100000001</v>
      </c>
      <c r="G11" s="22">
        <f t="shared" si="1"/>
        <v>112.73068259370775</v>
      </c>
      <c r="H11" s="22">
        <f t="shared" si="2"/>
        <v>102.37020611781575</v>
      </c>
    </row>
    <row r="12" spans="1:8" x14ac:dyDescent="0.25">
      <c r="A12" s="26" t="s">
        <v>267</v>
      </c>
      <c r="B12" s="19" t="s">
        <v>267</v>
      </c>
      <c r="C12" s="20">
        <f>C13+C67</f>
        <v>15199699.590000002</v>
      </c>
      <c r="D12" s="20">
        <f t="shared" ref="D12:F12" si="3">D13+D67</f>
        <v>16454288</v>
      </c>
      <c r="E12" s="20">
        <f t="shared" si="3"/>
        <v>16738000</v>
      </c>
      <c r="F12" s="20">
        <f t="shared" si="3"/>
        <v>17134725.100000001</v>
      </c>
      <c r="G12" s="22">
        <f t="shared" si="1"/>
        <v>112.73068259370775</v>
      </c>
      <c r="H12" s="22">
        <f t="shared" si="2"/>
        <v>102.37020611781575</v>
      </c>
    </row>
    <row r="13" spans="1:8" x14ac:dyDescent="0.25">
      <c r="A13" s="112" t="s">
        <v>271</v>
      </c>
      <c r="B13" s="113" t="s">
        <v>272</v>
      </c>
      <c r="C13" s="16">
        <f>C14+C24+C57+C64</f>
        <v>14635450.440000001</v>
      </c>
      <c r="D13" s="16">
        <f t="shared" ref="D13:F13" si="4">D14+D24+D57+D64</f>
        <v>15567827</v>
      </c>
      <c r="E13" s="16">
        <f t="shared" si="4"/>
        <v>15752409</v>
      </c>
      <c r="F13" s="16">
        <f t="shared" si="4"/>
        <v>16318612.98</v>
      </c>
      <c r="G13" s="9">
        <f t="shared" si="1"/>
        <v>111.50058583369436</v>
      </c>
      <c r="H13" s="9">
        <f t="shared" si="2"/>
        <v>103.59439613331523</v>
      </c>
    </row>
    <row r="14" spans="1:8" x14ac:dyDescent="0.25">
      <c r="A14" s="25" t="s">
        <v>138</v>
      </c>
      <c r="B14" s="24" t="s">
        <v>140</v>
      </c>
      <c r="C14" s="20">
        <f>C15+C19+C21</f>
        <v>10935525.840000002</v>
      </c>
      <c r="D14" s="20">
        <f t="shared" ref="D14:F14" si="5">D15+D19+D21</f>
        <v>11662872</v>
      </c>
      <c r="E14" s="20">
        <f t="shared" si="5"/>
        <v>11838872</v>
      </c>
      <c r="F14" s="20">
        <f t="shared" si="5"/>
        <v>12258446.15</v>
      </c>
      <c r="G14" s="22">
        <f t="shared" si="1"/>
        <v>112.09745493134878</v>
      </c>
      <c r="H14" s="22">
        <f t="shared" si="2"/>
        <v>103.54403823269649</v>
      </c>
    </row>
    <row r="15" spans="1:8" x14ac:dyDescent="0.25">
      <c r="A15" s="95" t="s">
        <v>273</v>
      </c>
      <c r="B15" s="24" t="s">
        <v>274</v>
      </c>
      <c r="C15" s="20">
        <f>C16+C17+C18</f>
        <v>9246825.0500000007</v>
      </c>
      <c r="D15" s="20">
        <f t="shared" ref="D15:F15" si="6">D16+D17+D18</f>
        <v>9904172</v>
      </c>
      <c r="E15" s="20">
        <f t="shared" si="6"/>
        <v>10059172</v>
      </c>
      <c r="F15" s="20">
        <f t="shared" si="6"/>
        <v>10398784.49</v>
      </c>
      <c r="G15" s="22">
        <f t="shared" si="1"/>
        <v>112.45789158734001</v>
      </c>
      <c r="H15" s="22">
        <f t="shared" si="2"/>
        <v>103.37614755965998</v>
      </c>
    </row>
    <row r="16" spans="1:8" x14ac:dyDescent="0.25">
      <c r="A16" s="96" t="s">
        <v>141</v>
      </c>
      <c r="B16" s="24" t="s">
        <v>142</v>
      </c>
      <c r="C16" s="20">
        <v>6511126.5700000003</v>
      </c>
      <c r="D16" s="20">
        <v>7004172</v>
      </c>
      <c r="E16" s="20">
        <v>7134122</v>
      </c>
      <c r="F16" s="20">
        <v>7700095.5899999999</v>
      </c>
      <c r="G16" s="22">
        <f t="shared" si="1"/>
        <v>118.26057299328463</v>
      </c>
      <c r="H16" s="22">
        <f t="shared" si="2"/>
        <v>107.93333209048008</v>
      </c>
    </row>
    <row r="17" spans="1:8" x14ac:dyDescent="0.25">
      <c r="A17" s="96" t="s">
        <v>161</v>
      </c>
      <c r="B17" s="24" t="s">
        <v>162</v>
      </c>
      <c r="C17" s="20">
        <v>1517077.57</v>
      </c>
      <c r="D17" s="20">
        <v>1500000</v>
      </c>
      <c r="E17" s="20">
        <v>1515000</v>
      </c>
      <c r="F17" s="20">
        <v>1531930.71</v>
      </c>
      <c r="G17" s="22">
        <f t="shared" si="1"/>
        <v>100.97906265926797</v>
      </c>
      <c r="H17" s="22">
        <f t="shared" si="2"/>
        <v>101.11753861386138</v>
      </c>
    </row>
    <row r="18" spans="1:8" x14ac:dyDescent="0.25">
      <c r="A18" s="96" t="s">
        <v>163</v>
      </c>
      <c r="B18" s="24" t="s">
        <v>164</v>
      </c>
      <c r="C18" s="20">
        <v>1218620.9099999999</v>
      </c>
      <c r="D18" s="20">
        <v>1400000</v>
      </c>
      <c r="E18" s="20">
        <v>1410050</v>
      </c>
      <c r="F18" s="20">
        <v>1166758.19</v>
      </c>
      <c r="G18" s="22">
        <f t="shared" si="1"/>
        <v>95.744146553336265</v>
      </c>
      <c r="H18" s="22">
        <f t="shared" si="2"/>
        <v>82.745873550583298</v>
      </c>
    </row>
    <row r="19" spans="1:8" x14ac:dyDescent="0.25">
      <c r="A19" s="95" t="s">
        <v>275</v>
      </c>
      <c r="B19" s="24" t="s">
        <v>166</v>
      </c>
      <c r="C19" s="20">
        <f>C20</f>
        <v>298179.73</v>
      </c>
      <c r="D19" s="20">
        <f t="shared" ref="D19:F19" si="7">D20</f>
        <v>258000</v>
      </c>
      <c r="E19" s="20">
        <f t="shared" si="7"/>
        <v>260000</v>
      </c>
      <c r="F19" s="20">
        <f t="shared" si="7"/>
        <v>317646.59999999998</v>
      </c>
      <c r="G19" s="22">
        <f t="shared" si="1"/>
        <v>106.52856919549829</v>
      </c>
      <c r="H19" s="22">
        <f t="shared" si="2"/>
        <v>122.17176923076923</v>
      </c>
    </row>
    <row r="20" spans="1:8" x14ac:dyDescent="0.25">
      <c r="A20" s="96" t="s">
        <v>165</v>
      </c>
      <c r="B20" s="24" t="s">
        <v>166</v>
      </c>
      <c r="C20" s="20">
        <v>298179.73</v>
      </c>
      <c r="D20" s="20">
        <v>258000</v>
      </c>
      <c r="E20" s="20">
        <v>260000</v>
      </c>
      <c r="F20" s="20">
        <v>317646.59999999998</v>
      </c>
      <c r="G20" s="22">
        <f t="shared" si="1"/>
        <v>106.52856919549829</v>
      </c>
      <c r="H20" s="22">
        <f t="shared" si="2"/>
        <v>122.17176923076923</v>
      </c>
    </row>
    <row r="21" spans="1:8" x14ac:dyDescent="0.25">
      <c r="A21" s="95" t="s">
        <v>276</v>
      </c>
      <c r="B21" s="24" t="s">
        <v>277</v>
      </c>
      <c r="C21" s="20">
        <f>C22+C23</f>
        <v>1390521.06</v>
      </c>
      <c r="D21" s="20">
        <f t="shared" ref="D21:F21" si="8">D22+D23</f>
        <v>1500700</v>
      </c>
      <c r="E21" s="20">
        <f t="shared" si="8"/>
        <v>1519700</v>
      </c>
      <c r="F21" s="20">
        <f t="shared" si="8"/>
        <v>1542015.06</v>
      </c>
      <c r="G21" s="22">
        <f t="shared" si="1"/>
        <v>110.89476487324829</v>
      </c>
      <c r="H21" s="22">
        <f t="shared" si="2"/>
        <v>101.46838586563138</v>
      </c>
    </row>
    <row r="22" spans="1:8" x14ac:dyDescent="0.25">
      <c r="A22" s="96" t="s">
        <v>167</v>
      </c>
      <c r="B22" s="24" t="s">
        <v>168</v>
      </c>
      <c r="C22" s="20">
        <v>1389613.77</v>
      </c>
      <c r="D22" s="20">
        <v>1500000</v>
      </c>
      <c r="E22" s="20">
        <v>1519000</v>
      </c>
      <c r="F22" s="20">
        <v>1541484.2</v>
      </c>
      <c r="G22" s="22">
        <f t="shared" si="1"/>
        <v>110.92896697475874</v>
      </c>
      <c r="H22" s="22">
        <f t="shared" si="2"/>
        <v>101.48019749835417</v>
      </c>
    </row>
    <row r="23" spans="1:8" ht="25.5" x14ac:dyDescent="0.25">
      <c r="A23" s="96" t="s">
        <v>169</v>
      </c>
      <c r="B23" s="24" t="s">
        <v>170</v>
      </c>
      <c r="C23" s="20">
        <v>907.29</v>
      </c>
      <c r="D23" s="20">
        <v>700</v>
      </c>
      <c r="E23" s="20">
        <v>700</v>
      </c>
      <c r="F23" s="20">
        <v>530.86</v>
      </c>
      <c r="G23" s="22">
        <f t="shared" si="1"/>
        <v>58.510509318960871</v>
      </c>
      <c r="H23" s="22">
        <f t="shared" si="2"/>
        <v>75.837142857142865</v>
      </c>
    </row>
    <row r="24" spans="1:8" x14ac:dyDescent="0.25">
      <c r="A24" s="25" t="s">
        <v>171</v>
      </c>
      <c r="B24" s="24" t="s">
        <v>172</v>
      </c>
      <c r="C24" s="20">
        <f>C25+C30+C37+C47+C49</f>
        <v>3628572.85</v>
      </c>
      <c r="D24" s="20">
        <f t="shared" ref="D24:F24" si="9">D25+D30+D37+D47+D49</f>
        <v>3859400</v>
      </c>
      <c r="E24" s="20">
        <f t="shared" si="9"/>
        <v>3868882</v>
      </c>
      <c r="F24" s="20">
        <f t="shared" si="9"/>
        <v>4013940.52</v>
      </c>
      <c r="G24" s="22">
        <f t="shared" si="1"/>
        <v>110.620364697928</v>
      </c>
      <c r="H24" s="22">
        <f t="shared" si="2"/>
        <v>103.74936532052412</v>
      </c>
    </row>
    <row r="25" spans="1:8" x14ac:dyDescent="0.25">
      <c r="A25" s="95" t="s">
        <v>278</v>
      </c>
      <c r="B25" s="24" t="s">
        <v>279</v>
      </c>
      <c r="C25" s="20">
        <f>C26+C27+C28+C29</f>
        <v>214669.05999999997</v>
      </c>
      <c r="D25" s="20">
        <f t="shared" ref="D25:F25" si="10">D26+D27+D28+D29</f>
        <v>228650</v>
      </c>
      <c r="E25" s="20">
        <f t="shared" si="10"/>
        <v>233050</v>
      </c>
      <c r="F25" s="20">
        <f t="shared" si="10"/>
        <v>218168.49</v>
      </c>
      <c r="G25" s="22">
        <f t="shared" si="1"/>
        <v>101.63015107999263</v>
      </c>
      <c r="H25" s="22">
        <f t="shared" si="2"/>
        <v>93.614456125294993</v>
      </c>
    </row>
    <row r="26" spans="1:8" x14ac:dyDescent="0.25">
      <c r="A26" s="96" t="s">
        <v>173</v>
      </c>
      <c r="B26" s="24" t="s">
        <v>174</v>
      </c>
      <c r="C26" s="20">
        <v>5658.43</v>
      </c>
      <c r="D26" s="20">
        <v>4550</v>
      </c>
      <c r="E26" s="20">
        <v>4550</v>
      </c>
      <c r="F26" s="21">
        <v>5200.9799999999996</v>
      </c>
      <c r="G26" s="22">
        <f t="shared" si="1"/>
        <v>91.915602030952044</v>
      </c>
      <c r="H26" s="22">
        <f t="shared" si="2"/>
        <v>114.30725274725273</v>
      </c>
    </row>
    <row r="27" spans="1:8" ht="25.5" x14ac:dyDescent="0.25">
      <c r="A27" s="96" t="s">
        <v>175</v>
      </c>
      <c r="B27" s="24" t="s">
        <v>176</v>
      </c>
      <c r="C27" s="20">
        <v>186628.65</v>
      </c>
      <c r="D27" s="20">
        <v>210000</v>
      </c>
      <c r="E27" s="20">
        <v>214000</v>
      </c>
      <c r="F27" s="21">
        <v>193383.43</v>
      </c>
      <c r="G27" s="22">
        <f t="shared" si="1"/>
        <v>103.61936926618715</v>
      </c>
      <c r="H27" s="22">
        <f t="shared" si="2"/>
        <v>90.366088785046728</v>
      </c>
    </row>
    <row r="28" spans="1:8" x14ac:dyDescent="0.25">
      <c r="A28" s="96" t="s">
        <v>177</v>
      </c>
      <c r="B28" s="24" t="s">
        <v>178</v>
      </c>
      <c r="C28" s="20">
        <v>14833.65</v>
      </c>
      <c r="D28" s="20">
        <v>14000</v>
      </c>
      <c r="E28" s="20">
        <v>14400</v>
      </c>
      <c r="F28" s="21">
        <v>18802.78</v>
      </c>
      <c r="G28" s="22">
        <f t="shared" si="1"/>
        <v>126.75760854543555</v>
      </c>
      <c r="H28" s="22">
        <f t="shared" si="2"/>
        <v>130.57486111111109</v>
      </c>
    </row>
    <row r="29" spans="1:8" x14ac:dyDescent="0.25">
      <c r="A29" s="96" t="s">
        <v>179</v>
      </c>
      <c r="B29" s="24" t="s">
        <v>180</v>
      </c>
      <c r="C29" s="20">
        <v>7548.33</v>
      </c>
      <c r="D29" s="20">
        <v>100</v>
      </c>
      <c r="E29" s="20">
        <v>100</v>
      </c>
      <c r="F29" s="21">
        <v>781.3</v>
      </c>
      <c r="G29" s="22">
        <f t="shared" si="1"/>
        <v>10.350633848811592</v>
      </c>
      <c r="H29" s="22">
        <f t="shared" si="2"/>
        <v>781.3</v>
      </c>
    </row>
    <row r="30" spans="1:8" x14ac:dyDescent="0.25">
      <c r="A30" s="95" t="s">
        <v>280</v>
      </c>
      <c r="B30" s="24" t="s">
        <v>281</v>
      </c>
      <c r="C30" s="20">
        <f>C31+C32+C33+C34+C35+C36</f>
        <v>2134246.86</v>
      </c>
      <c r="D30" s="20">
        <f t="shared" ref="D30:F30" si="11">D31+D32+D33+D34+D35+D36</f>
        <v>543300</v>
      </c>
      <c r="E30" s="20">
        <f t="shared" si="11"/>
        <v>545382</v>
      </c>
      <c r="F30" s="20">
        <f t="shared" si="11"/>
        <v>617635.91</v>
      </c>
      <c r="G30" s="22">
        <f t="shared" si="1"/>
        <v>28.939291024656821</v>
      </c>
      <c r="H30" s="22">
        <f t="shared" si="2"/>
        <v>113.24831219218822</v>
      </c>
    </row>
    <row r="31" spans="1:8" x14ac:dyDescent="0.25">
      <c r="A31" s="96" t="s">
        <v>181</v>
      </c>
      <c r="B31" s="24" t="s">
        <v>182</v>
      </c>
      <c r="C31" s="20">
        <v>113484.65</v>
      </c>
      <c r="D31" s="20">
        <v>89300</v>
      </c>
      <c r="E31" s="20">
        <v>90300</v>
      </c>
      <c r="F31" s="20">
        <v>107843.85</v>
      </c>
      <c r="G31" s="22">
        <f t="shared" si="1"/>
        <v>95.029459931365182</v>
      </c>
      <c r="H31" s="22">
        <f t="shared" si="2"/>
        <v>119.42840531561463</v>
      </c>
    </row>
    <row r="32" spans="1:8" x14ac:dyDescent="0.25">
      <c r="A32" s="96" t="s">
        <v>183</v>
      </c>
      <c r="B32" s="24" t="s">
        <v>184</v>
      </c>
      <c r="C32" s="20">
        <v>1668487.43</v>
      </c>
      <c r="D32" s="20">
        <v>160000</v>
      </c>
      <c r="E32" s="20">
        <v>160000</v>
      </c>
      <c r="F32" s="20">
        <v>130430.76</v>
      </c>
      <c r="G32" s="22">
        <f t="shared" si="1"/>
        <v>7.8173055220439993</v>
      </c>
      <c r="H32" s="22">
        <f t="shared" si="2"/>
        <v>81.519224999999992</v>
      </c>
    </row>
    <row r="33" spans="1:8" x14ac:dyDescent="0.25">
      <c r="A33" s="96" t="s">
        <v>185</v>
      </c>
      <c r="B33" s="24" t="s">
        <v>186</v>
      </c>
      <c r="C33" s="20">
        <v>249349.29</v>
      </c>
      <c r="D33" s="20">
        <v>210000</v>
      </c>
      <c r="E33" s="20">
        <v>210000</v>
      </c>
      <c r="F33" s="20">
        <v>270121.67</v>
      </c>
      <c r="G33" s="22">
        <f t="shared" si="1"/>
        <v>108.3306353108124</v>
      </c>
      <c r="H33" s="22">
        <f t="shared" si="2"/>
        <v>128.62936666666667</v>
      </c>
    </row>
    <row r="34" spans="1:8" ht="25.5" x14ac:dyDescent="0.25">
      <c r="A34" s="96" t="s">
        <v>187</v>
      </c>
      <c r="B34" s="24" t="s">
        <v>188</v>
      </c>
      <c r="C34" s="20">
        <v>56172.93</v>
      </c>
      <c r="D34" s="20">
        <v>55000</v>
      </c>
      <c r="E34" s="20">
        <v>55000</v>
      </c>
      <c r="F34" s="20">
        <v>73174.929999999993</v>
      </c>
      <c r="G34" s="22">
        <f t="shared" si="1"/>
        <v>130.26724794309285</v>
      </c>
      <c r="H34" s="22">
        <f t="shared" si="2"/>
        <v>133.04532727272726</v>
      </c>
    </row>
    <row r="35" spans="1:8" x14ac:dyDescent="0.25">
      <c r="A35" s="96" t="s">
        <v>189</v>
      </c>
      <c r="B35" s="24" t="s">
        <v>190</v>
      </c>
      <c r="C35" s="20">
        <v>39655.019999999997</v>
      </c>
      <c r="D35" s="20">
        <v>22000</v>
      </c>
      <c r="E35" s="20">
        <v>23082</v>
      </c>
      <c r="F35" s="20">
        <v>32962.910000000003</v>
      </c>
      <c r="G35" s="22">
        <f t="shared" si="1"/>
        <v>83.124179485976825</v>
      </c>
      <c r="H35" s="22">
        <f t="shared" si="2"/>
        <v>142.80785893770039</v>
      </c>
    </row>
    <row r="36" spans="1:8" x14ac:dyDescent="0.25">
      <c r="A36" s="96" t="s">
        <v>191</v>
      </c>
      <c r="B36" s="24" t="s">
        <v>192</v>
      </c>
      <c r="C36" s="20">
        <v>7097.54</v>
      </c>
      <c r="D36" s="20">
        <v>7000</v>
      </c>
      <c r="E36" s="20">
        <v>7000</v>
      </c>
      <c r="F36" s="20">
        <v>3101.79</v>
      </c>
      <c r="G36" s="22">
        <f t="shared" si="1"/>
        <v>43.702325030926211</v>
      </c>
      <c r="H36" s="22">
        <f t="shared" si="2"/>
        <v>44.311285714285717</v>
      </c>
    </row>
    <row r="37" spans="1:8" x14ac:dyDescent="0.25">
      <c r="A37" s="95" t="s">
        <v>282</v>
      </c>
      <c r="B37" s="24" t="s">
        <v>283</v>
      </c>
      <c r="C37" s="20">
        <f>C38+C39+C40+C41+C42+C43+C44+C45+C46</f>
        <v>1158449.27</v>
      </c>
      <c r="D37" s="20">
        <f t="shared" ref="D37:F37" si="12">D38+D39+D40+D41+D42+D43+D44+D45+D46</f>
        <v>1225800</v>
      </c>
      <c r="E37" s="20">
        <f t="shared" si="12"/>
        <v>1232800</v>
      </c>
      <c r="F37" s="20">
        <f t="shared" si="12"/>
        <v>1259029.78</v>
      </c>
      <c r="G37" s="22">
        <f t="shared" si="1"/>
        <v>108.68234048781437</v>
      </c>
      <c r="H37" s="22">
        <f t="shared" si="2"/>
        <v>102.12765898767036</v>
      </c>
    </row>
    <row r="38" spans="1:8" x14ac:dyDescent="0.25">
      <c r="A38" s="96" t="s">
        <v>193</v>
      </c>
      <c r="B38" s="24" t="s">
        <v>194</v>
      </c>
      <c r="C38" s="20">
        <v>21110.94</v>
      </c>
      <c r="D38" s="20">
        <v>22000</v>
      </c>
      <c r="E38" s="20">
        <v>22000</v>
      </c>
      <c r="F38" s="20">
        <v>17881.189999999999</v>
      </c>
      <c r="G38" s="22">
        <f t="shared" si="1"/>
        <v>84.701060208593276</v>
      </c>
      <c r="H38" s="22">
        <f t="shared" si="2"/>
        <v>81.278136363636349</v>
      </c>
    </row>
    <row r="39" spans="1:8" x14ac:dyDescent="0.25">
      <c r="A39" s="96" t="s">
        <v>195</v>
      </c>
      <c r="B39" s="24" t="s">
        <v>196</v>
      </c>
      <c r="C39" s="20">
        <v>192465.2</v>
      </c>
      <c r="D39" s="20">
        <v>212300</v>
      </c>
      <c r="E39" s="20">
        <v>212300</v>
      </c>
      <c r="F39" s="20">
        <v>260490.63</v>
      </c>
      <c r="G39" s="22">
        <f t="shared" si="1"/>
        <v>135.34427522481985</v>
      </c>
      <c r="H39" s="22">
        <f t="shared" si="2"/>
        <v>122.6993075836081</v>
      </c>
    </row>
    <row r="40" spans="1:8" x14ac:dyDescent="0.25">
      <c r="A40" s="96" t="s">
        <v>197</v>
      </c>
      <c r="B40" s="24" t="s">
        <v>198</v>
      </c>
      <c r="C40" s="20">
        <v>5889.52</v>
      </c>
      <c r="D40" s="20">
        <v>5000</v>
      </c>
      <c r="E40" s="20">
        <v>5000</v>
      </c>
      <c r="F40" s="20">
        <v>3869.95</v>
      </c>
      <c r="G40" s="22">
        <f t="shared" si="1"/>
        <v>65.709090044689546</v>
      </c>
      <c r="H40" s="22">
        <f t="shared" si="2"/>
        <v>77.399000000000001</v>
      </c>
    </row>
    <row r="41" spans="1:8" x14ac:dyDescent="0.25">
      <c r="A41" s="96" t="s">
        <v>199</v>
      </c>
      <c r="B41" s="24" t="s">
        <v>200</v>
      </c>
      <c r="C41" s="20">
        <v>119041.77</v>
      </c>
      <c r="D41" s="20">
        <v>175800</v>
      </c>
      <c r="E41" s="20">
        <v>175800</v>
      </c>
      <c r="F41" s="20">
        <v>134285.54</v>
      </c>
      <c r="G41" s="22">
        <f t="shared" si="1"/>
        <v>112.80539595471406</v>
      </c>
      <c r="H41" s="22">
        <f t="shared" si="2"/>
        <v>76.385403868031858</v>
      </c>
    </row>
    <row r="42" spans="1:8" x14ac:dyDescent="0.25">
      <c r="A42" s="96" t="s">
        <v>201</v>
      </c>
      <c r="B42" s="24" t="s">
        <v>202</v>
      </c>
      <c r="C42" s="20">
        <v>29798.45</v>
      </c>
      <c r="D42" s="20">
        <v>20000</v>
      </c>
      <c r="E42" s="20">
        <v>27000</v>
      </c>
      <c r="F42" s="20">
        <v>25062.78</v>
      </c>
      <c r="G42" s="22">
        <f t="shared" si="1"/>
        <v>84.107663318058485</v>
      </c>
      <c r="H42" s="22">
        <f t="shared" si="2"/>
        <v>92.825111111111099</v>
      </c>
    </row>
    <row r="43" spans="1:8" x14ac:dyDescent="0.25">
      <c r="A43" s="96" t="s">
        <v>203</v>
      </c>
      <c r="B43" s="24" t="s">
        <v>204</v>
      </c>
      <c r="C43" s="20">
        <v>43790.67</v>
      </c>
      <c r="D43" s="20">
        <v>39000</v>
      </c>
      <c r="E43" s="20">
        <v>39000</v>
      </c>
      <c r="F43" s="20">
        <v>41456.300000000003</v>
      </c>
      <c r="G43" s="22">
        <f t="shared" si="1"/>
        <v>94.669252605634952</v>
      </c>
      <c r="H43" s="22">
        <f t="shared" si="2"/>
        <v>106.29820512820514</v>
      </c>
    </row>
    <row r="44" spans="1:8" x14ac:dyDescent="0.25">
      <c r="A44" s="96" t="s">
        <v>205</v>
      </c>
      <c r="B44" s="24" t="s">
        <v>206</v>
      </c>
      <c r="C44" s="20">
        <v>490861.21</v>
      </c>
      <c r="D44" s="20">
        <v>456000</v>
      </c>
      <c r="E44" s="20">
        <v>456000</v>
      </c>
      <c r="F44" s="20">
        <v>530012.75</v>
      </c>
      <c r="G44" s="22">
        <f t="shared" si="1"/>
        <v>107.97609165328015</v>
      </c>
      <c r="H44" s="22">
        <f t="shared" si="2"/>
        <v>116.23086622807017</v>
      </c>
    </row>
    <row r="45" spans="1:8" x14ac:dyDescent="0.25">
      <c r="A45" s="96" t="s">
        <v>207</v>
      </c>
      <c r="B45" s="24" t="s">
        <v>208</v>
      </c>
      <c r="C45" s="20">
        <v>189611.74</v>
      </c>
      <c r="D45" s="20">
        <v>230000</v>
      </c>
      <c r="E45" s="20">
        <v>230000</v>
      </c>
      <c r="F45" s="21">
        <v>191574</v>
      </c>
      <c r="G45" s="22">
        <f t="shared" si="1"/>
        <v>101.03488317759228</v>
      </c>
      <c r="H45" s="22">
        <f t="shared" si="2"/>
        <v>83.29304347826087</v>
      </c>
    </row>
    <row r="46" spans="1:8" x14ac:dyDescent="0.25">
      <c r="A46" s="96" t="s">
        <v>209</v>
      </c>
      <c r="B46" s="24" t="s">
        <v>210</v>
      </c>
      <c r="C46" s="20">
        <v>65879.77</v>
      </c>
      <c r="D46" s="20">
        <v>65700</v>
      </c>
      <c r="E46" s="20">
        <v>65700</v>
      </c>
      <c r="F46" s="20">
        <v>54396.639999999999</v>
      </c>
      <c r="G46" s="22">
        <f t="shared" si="1"/>
        <v>82.569565740742561</v>
      </c>
      <c r="H46" s="22">
        <f t="shared" si="2"/>
        <v>82.795494672754941</v>
      </c>
    </row>
    <row r="47" spans="1:8" ht="25.5" x14ac:dyDescent="0.25">
      <c r="A47" s="95" t="s">
        <v>284</v>
      </c>
      <c r="B47" s="24" t="s">
        <v>285</v>
      </c>
      <c r="C47" s="20">
        <f>C48</f>
        <v>0</v>
      </c>
      <c r="D47" s="20">
        <f t="shared" ref="D47:F47" si="13">D48</f>
        <v>1678993</v>
      </c>
      <c r="E47" s="20">
        <f t="shared" si="13"/>
        <v>1678993</v>
      </c>
      <c r="F47" s="20">
        <f t="shared" si="13"/>
        <v>1745830.88</v>
      </c>
      <c r="G47" s="22"/>
      <c r="H47" s="22">
        <f t="shared" si="2"/>
        <v>103.98083136737317</v>
      </c>
    </row>
    <row r="48" spans="1:8" ht="25.5" x14ac:dyDescent="0.25">
      <c r="A48" s="96" t="s">
        <v>211</v>
      </c>
      <c r="B48" s="24" t="s">
        <v>212</v>
      </c>
      <c r="C48" s="20"/>
      <c r="D48" s="20">
        <v>1678993</v>
      </c>
      <c r="E48" s="20">
        <v>1678993</v>
      </c>
      <c r="F48" s="20">
        <v>1745830.88</v>
      </c>
      <c r="G48" s="22"/>
      <c r="H48" s="22">
        <f t="shared" si="2"/>
        <v>103.98083136737317</v>
      </c>
    </row>
    <row r="49" spans="1:8" x14ac:dyDescent="0.25">
      <c r="A49" s="95" t="s">
        <v>286</v>
      </c>
      <c r="B49" s="24" t="s">
        <v>226</v>
      </c>
      <c r="C49" s="20">
        <f>C50+C51+C52+C53+C54+C55+C56</f>
        <v>121207.65999999999</v>
      </c>
      <c r="D49" s="20">
        <f t="shared" ref="D49:F49" si="14">D50+D51+D52+D53+D54+D55+D56</f>
        <v>182657</v>
      </c>
      <c r="E49" s="20">
        <f t="shared" si="14"/>
        <v>178657</v>
      </c>
      <c r="F49" s="20">
        <f t="shared" si="14"/>
        <v>173275.46000000005</v>
      </c>
      <c r="G49" s="22">
        <f t="shared" si="1"/>
        <v>142.95751605137832</v>
      </c>
      <c r="H49" s="22">
        <f t="shared" si="2"/>
        <v>96.987781055318322</v>
      </c>
    </row>
    <row r="50" spans="1:8" ht="25.5" x14ac:dyDescent="0.25">
      <c r="A50" s="96" t="s">
        <v>213</v>
      </c>
      <c r="B50" s="24" t="s">
        <v>214</v>
      </c>
      <c r="C50" s="20">
        <v>10628.12</v>
      </c>
      <c r="D50" s="20">
        <v>13000</v>
      </c>
      <c r="E50" s="20">
        <v>13000</v>
      </c>
      <c r="F50" s="20">
        <v>12127.92</v>
      </c>
      <c r="G50" s="22">
        <f t="shared" si="1"/>
        <v>114.11162086991867</v>
      </c>
      <c r="H50" s="22">
        <f t="shared" si="2"/>
        <v>93.291692307692315</v>
      </c>
    </row>
    <row r="51" spans="1:8" x14ac:dyDescent="0.25">
      <c r="A51" s="96" t="s">
        <v>215</v>
      </c>
      <c r="B51" s="24" t="s">
        <v>216</v>
      </c>
      <c r="C51" s="20">
        <v>79665.63</v>
      </c>
      <c r="D51" s="20">
        <v>137897</v>
      </c>
      <c r="E51" s="20">
        <v>137897</v>
      </c>
      <c r="F51" s="20">
        <v>137254.82</v>
      </c>
      <c r="G51" s="22">
        <f t="shared" si="1"/>
        <v>172.28862685200633</v>
      </c>
      <c r="H51" s="22">
        <f t="shared" si="2"/>
        <v>99.534304589657509</v>
      </c>
    </row>
    <row r="52" spans="1:8" x14ac:dyDescent="0.25">
      <c r="A52" s="96" t="s">
        <v>217</v>
      </c>
      <c r="B52" s="24" t="s">
        <v>218</v>
      </c>
      <c r="C52" s="20">
        <v>190.55</v>
      </c>
      <c r="D52" s="20">
        <v>100</v>
      </c>
      <c r="E52" s="20">
        <v>100</v>
      </c>
      <c r="F52" s="20">
        <v>0</v>
      </c>
      <c r="G52" s="22">
        <f t="shared" si="1"/>
        <v>0</v>
      </c>
      <c r="H52" s="22">
        <f t="shared" si="2"/>
        <v>0</v>
      </c>
    </row>
    <row r="53" spans="1:8" x14ac:dyDescent="0.25">
      <c r="A53" s="96" t="s">
        <v>219</v>
      </c>
      <c r="B53" s="24" t="s">
        <v>220</v>
      </c>
      <c r="C53" s="20">
        <v>3175.92</v>
      </c>
      <c r="D53" s="20">
        <v>3000</v>
      </c>
      <c r="E53" s="20">
        <v>3000</v>
      </c>
      <c r="F53" s="20">
        <v>3245.54</v>
      </c>
      <c r="G53" s="22">
        <f t="shared" si="1"/>
        <v>102.19212070833019</v>
      </c>
      <c r="H53" s="22">
        <f t="shared" si="2"/>
        <v>108.18466666666666</v>
      </c>
    </row>
    <row r="54" spans="1:8" x14ac:dyDescent="0.25">
      <c r="A54" s="96" t="s">
        <v>221</v>
      </c>
      <c r="B54" s="24" t="s">
        <v>222</v>
      </c>
      <c r="C54" s="20">
        <v>10886.48</v>
      </c>
      <c r="D54" s="20">
        <v>13650</v>
      </c>
      <c r="E54" s="20">
        <v>23650</v>
      </c>
      <c r="F54" s="20">
        <v>19310.13</v>
      </c>
      <c r="G54" s="22">
        <f t="shared" si="1"/>
        <v>177.37716874508567</v>
      </c>
      <c r="H54" s="22">
        <f t="shared" si="2"/>
        <v>81.649598308668075</v>
      </c>
    </row>
    <row r="55" spans="1:8" x14ac:dyDescent="0.25">
      <c r="A55" s="96" t="s">
        <v>223</v>
      </c>
      <c r="B55" s="24" t="s">
        <v>224</v>
      </c>
      <c r="C55" s="20">
        <v>16652.98</v>
      </c>
      <c r="D55" s="20">
        <v>15000</v>
      </c>
      <c r="E55" s="20">
        <v>1000</v>
      </c>
      <c r="F55" s="20">
        <v>1293.45</v>
      </c>
      <c r="G55" s="22">
        <f t="shared" si="1"/>
        <v>7.7670783247202611</v>
      </c>
      <c r="H55" s="22">
        <f t="shared" si="2"/>
        <v>129.345</v>
      </c>
    </row>
    <row r="56" spans="1:8" x14ac:dyDescent="0.25">
      <c r="A56" s="96" t="s">
        <v>225</v>
      </c>
      <c r="B56" s="24" t="s">
        <v>226</v>
      </c>
      <c r="C56" s="20">
        <v>7.98</v>
      </c>
      <c r="D56" s="20">
        <v>10</v>
      </c>
      <c r="E56" s="20">
        <v>10</v>
      </c>
      <c r="F56" s="20">
        <v>43.6</v>
      </c>
      <c r="G56" s="22">
        <f t="shared" si="1"/>
        <v>546.36591478696732</v>
      </c>
      <c r="H56" s="22">
        <f t="shared" si="2"/>
        <v>436.00000000000006</v>
      </c>
    </row>
    <row r="57" spans="1:8" x14ac:dyDescent="0.25">
      <c r="A57" s="25" t="s">
        <v>227</v>
      </c>
      <c r="B57" s="24" t="s">
        <v>228</v>
      </c>
      <c r="C57" s="20">
        <f>C58+C60</f>
        <v>67227.25</v>
      </c>
      <c r="D57" s="20">
        <f t="shared" ref="D57:F57" si="15">D58+D60</f>
        <v>44510</v>
      </c>
      <c r="E57" s="20">
        <f t="shared" si="15"/>
        <v>43610</v>
      </c>
      <c r="F57" s="20">
        <f t="shared" si="15"/>
        <v>45230.92</v>
      </c>
      <c r="G57" s="22">
        <f t="shared" si="1"/>
        <v>67.28063396911223</v>
      </c>
      <c r="H57" s="22">
        <f t="shared" si="2"/>
        <v>103.71685393258427</v>
      </c>
    </row>
    <row r="58" spans="1:8" x14ac:dyDescent="0.25">
      <c r="A58" s="95" t="s">
        <v>287</v>
      </c>
      <c r="B58" s="24" t="s">
        <v>288</v>
      </c>
      <c r="C58" s="20">
        <f>C59</f>
        <v>1799.63</v>
      </c>
      <c r="D58" s="20">
        <f t="shared" ref="D58:F58" si="16">D59</f>
        <v>1000</v>
      </c>
      <c r="E58" s="20">
        <f t="shared" si="16"/>
        <v>100</v>
      </c>
      <c r="F58" s="20">
        <f t="shared" si="16"/>
        <v>88.59</v>
      </c>
      <c r="G58" s="22">
        <f t="shared" si="1"/>
        <v>4.9226785505909545</v>
      </c>
      <c r="H58" s="22">
        <f t="shared" si="2"/>
        <v>88.59</v>
      </c>
    </row>
    <row r="59" spans="1:8" ht="38.25" x14ac:dyDescent="0.25">
      <c r="A59" s="96" t="s">
        <v>229</v>
      </c>
      <c r="B59" s="24" t="s">
        <v>230</v>
      </c>
      <c r="C59" s="20">
        <v>1799.63</v>
      </c>
      <c r="D59" s="20">
        <v>1000</v>
      </c>
      <c r="E59" s="20">
        <v>100</v>
      </c>
      <c r="F59" s="20">
        <v>88.59</v>
      </c>
      <c r="G59" s="22">
        <f t="shared" si="1"/>
        <v>4.9226785505909545</v>
      </c>
      <c r="H59" s="22">
        <f t="shared" si="2"/>
        <v>88.59</v>
      </c>
    </row>
    <row r="60" spans="1:8" x14ac:dyDescent="0.25">
      <c r="A60" s="95" t="s">
        <v>289</v>
      </c>
      <c r="B60" s="24" t="s">
        <v>290</v>
      </c>
      <c r="C60" s="20">
        <f>C61+C62+C63</f>
        <v>65427.619999999995</v>
      </c>
      <c r="D60" s="20">
        <f t="shared" ref="D60:F60" si="17">D61+D62+D63</f>
        <v>43510</v>
      </c>
      <c r="E60" s="20">
        <f t="shared" si="17"/>
        <v>43510</v>
      </c>
      <c r="F60" s="20">
        <f t="shared" si="17"/>
        <v>45142.33</v>
      </c>
      <c r="G60" s="22">
        <f t="shared" si="1"/>
        <v>68.995830812736287</v>
      </c>
      <c r="H60" s="22">
        <f t="shared" si="2"/>
        <v>103.75162031716847</v>
      </c>
    </row>
    <row r="61" spans="1:8" x14ac:dyDescent="0.25">
      <c r="A61" s="96" t="s">
        <v>231</v>
      </c>
      <c r="B61" s="24" t="s">
        <v>232</v>
      </c>
      <c r="C61" s="20">
        <v>5798.03</v>
      </c>
      <c r="D61" s="20">
        <v>6500</v>
      </c>
      <c r="E61" s="20">
        <v>6500</v>
      </c>
      <c r="F61" s="21">
        <v>6894.66</v>
      </c>
      <c r="G61" s="22">
        <f t="shared" si="1"/>
        <v>118.91383797600218</v>
      </c>
      <c r="H61" s="22">
        <f t="shared" si="2"/>
        <v>106.07169230769232</v>
      </c>
    </row>
    <row r="62" spans="1:8" x14ac:dyDescent="0.25">
      <c r="A62" s="96" t="s">
        <v>233</v>
      </c>
      <c r="B62" s="24" t="s">
        <v>234</v>
      </c>
      <c r="C62" s="20">
        <v>59620.59</v>
      </c>
      <c r="D62" s="20">
        <v>37000</v>
      </c>
      <c r="E62" s="20">
        <v>37000</v>
      </c>
      <c r="F62" s="20">
        <v>38247.67</v>
      </c>
      <c r="G62" s="22">
        <f t="shared" si="1"/>
        <v>64.151780450344418</v>
      </c>
      <c r="H62" s="22">
        <f t="shared" si="2"/>
        <v>103.37208108108106</v>
      </c>
    </row>
    <row r="63" spans="1:8" x14ac:dyDescent="0.25">
      <c r="A63" s="96" t="s">
        <v>235</v>
      </c>
      <c r="B63" s="24" t="s">
        <v>236</v>
      </c>
      <c r="C63" s="20">
        <v>9</v>
      </c>
      <c r="D63" s="20">
        <v>10</v>
      </c>
      <c r="E63" s="20">
        <v>10</v>
      </c>
      <c r="F63" s="20"/>
      <c r="G63" s="22">
        <f t="shared" si="1"/>
        <v>0</v>
      </c>
      <c r="H63" s="22">
        <f t="shared" si="2"/>
        <v>0</v>
      </c>
    </row>
    <row r="64" spans="1:8" ht="25.5" x14ac:dyDescent="0.25">
      <c r="A64" s="25" t="s">
        <v>237</v>
      </c>
      <c r="B64" s="24" t="s">
        <v>238</v>
      </c>
      <c r="C64" s="20">
        <f>C65</f>
        <v>4124.5</v>
      </c>
      <c r="D64" s="20">
        <f t="shared" ref="D64:F65" si="18">D65</f>
        <v>1045</v>
      </c>
      <c r="E64" s="20">
        <f t="shared" si="18"/>
        <v>1045</v>
      </c>
      <c r="F64" s="20">
        <f t="shared" si="18"/>
        <v>995.39</v>
      </c>
      <c r="G64" s="22">
        <f t="shared" si="1"/>
        <v>24.133591950539461</v>
      </c>
      <c r="H64" s="22">
        <f t="shared" si="2"/>
        <v>95.252631578947373</v>
      </c>
    </row>
    <row r="65" spans="1:8" x14ac:dyDescent="0.25">
      <c r="A65" s="95" t="s">
        <v>291</v>
      </c>
      <c r="B65" s="24" t="s">
        <v>292</v>
      </c>
      <c r="C65" s="20">
        <f>C66</f>
        <v>4124.5</v>
      </c>
      <c r="D65" s="20">
        <f t="shared" si="18"/>
        <v>1045</v>
      </c>
      <c r="E65" s="20">
        <f t="shared" si="18"/>
        <v>1045</v>
      </c>
      <c r="F65" s="20">
        <f t="shared" si="18"/>
        <v>995.39</v>
      </c>
      <c r="G65" s="22">
        <f t="shared" si="1"/>
        <v>24.133591950539461</v>
      </c>
      <c r="H65" s="22">
        <f t="shared" si="2"/>
        <v>95.252631578947373</v>
      </c>
    </row>
    <row r="66" spans="1:8" x14ac:dyDescent="0.25">
      <c r="A66" s="96" t="s">
        <v>239</v>
      </c>
      <c r="B66" s="24" t="s">
        <v>240</v>
      </c>
      <c r="C66" s="20">
        <v>4124.5</v>
      </c>
      <c r="D66" s="20">
        <v>1045</v>
      </c>
      <c r="E66" s="20">
        <v>1045</v>
      </c>
      <c r="F66" s="20">
        <v>995.39</v>
      </c>
      <c r="G66" s="22">
        <f t="shared" si="1"/>
        <v>24.133591950539461</v>
      </c>
      <c r="H66" s="22">
        <f t="shared" si="2"/>
        <v>95.252631578947373</v>
      </c>
    </row>
    <row r="67" spans="1:8" x14ac:dyDescent="0.25">
      <c r="A67" s="112" t="s">
        <v>293</v>
      </c>
      <c r="B67" s="113" t="s">
        <v>294</v>
      </c>
      <c r="C67" s="16">
        <f>C68+C71+C83</f>
        <v>564249.15</v>
      </c>
      <c r="D67" s="16">
        <f t="shared" ref="D67:F67" si="19">D68+D71+D83</f>
        <v>886461</v>
      </c>
      <c r="E67" s="16">
        <f t="shared" si="19"/>
        <v>985591</v>
      </c>
      <c r="F67" s="16">
        <f t="shared" si="19"/>
        <v>816112.11999999988</v>
      </c>
      <c r="G67" s="9">
        <f t="shared" si="1"/>
        <v>144.63683640462725</v>
      </c>
      <c r="H67" s="9">
        <f t="shared" si="2"/>
        <v>82.804339731186658</v>
      </c>
    </row>
    <row r="68" spans="1:8" ht="25.5" x14ac:dyDescent="0.25">
      <c r="A68" s="25" t="s">
        <v>143</v>
      </c>
      <c r="B68" s="24" t="s">
        <v>144</v>
      </c>
      <c r="C68" s="20">
        <f>C69</f>
        <v>11138.86</v>
      </c>
      <c r="D68" s="20">
        <f t="shared" ref="D68:F69" si="20">D69</f>
        <v>1000</v>
      </c>
      <c r="E68" s="20">
        <f t="shared" si="20"/>
        <v>1000</v>
      </c>
      <c r="F68" s="20">
        <f t="shared" si="20"/>
        <v>13191.96</v>
      </c>
      <c r="G68" s="22">
        <f t="shared" si="1"/>
        <v>118.43186825222686</v>
      </c>
      <c r="H68" s="22">
        <f t="shared" si="2"/>
        <v>1319.1959999999999</v>
      </c>
    </row>
    <row r="69" spans="1:8" x14ac:dyDescent="0.25">
      <c r="A69" s="95" t="s">
        <v>295</v>
      </c>
      <c r="B69" s="24" t="s">
        <v>296</v>
      </c>
      <c r="C69" s="20">
        <f>C70</f>
        <v>11138.86</v>
      </c>
      <c r="D69" s="20">
        <f t="shared" si="20"/>
        <v>1000</v>
      </c>
      <c r="E69" s="20">
        <f t="shared" si="20"/>
        <v>1000</v>
      </c>
      <c r="F69" s="20">
        <f t="shared" si="20"/>
        <v>13191.96</v>
      </c>
      <c r="G69" s="22">
        <f t="shared" si="1"/>
        <v>118.43186825222686</v>
      </c>
      <c r="H69" s="22">
        <f t="shared" si="2"/>
        <v>1319.1959999999999</v>
      </c>
    </row>
    <row r="70" spans="1:8" x14ac:dyDescent="0.25">
      <c r="A70" s="96" t="s">
        <v>145</v>
      </c>
      <c r="B70" s="24" t="s">
        <v>146</v>
      </c>
      <c r="C70" s="20">
        <v>11138.86</v>
      </c>
      <c r="D70" s="20">
        <v>1000</v>
      </c>
      <c r="E70" s="20">
        <v>1000</v>
      </c>
      <c r="F70" s="20">
        <v>13191.96</v>
      </c>
      <c r="G70" s="22">
        <f t="shared" si="1"/>
        <v>118.43186825222686</v>
      </c>
      <c r="H70" s="22">
        <f t="shared" si="2"/>
        <v>1319.1959999999999</v>
      </c>
    </row>
    <row r="71" spans="1:8" ht="25.5" x14ac:dyDescent="0.25">
      <c r="A71" s="25" t="s">
        <v>122</v>
      </c>
      <c r="B71" s="24" t="s">
        <v>123</v>
      </c>
      <c r="C71" s="20">
        <f>C72+C79+C81</f>
        <v>428733.3</v>
      </c>
      <c r="D71" s="20">
        <f t="shared" ref="D71:F71" si="21">D72+D79+D81</f>
        <v>844500</v>
      </c>
      <c r="E71" s="20">
        <f t="shared" si="21"/>
        <v>941686</v>
      </c>
      <c r="F71" s="20">
        <f t="shared" si="21"/>
        <v>744912.65999999992</v>
      </c>
      <c r="G71" s="22">
        <f t="shared" si="1"/>
        <v>173.74732963359739</v>
      </c>
      <c r="H71" s="22">
        <f t="shared" si="2"/>
        <v>79.104145118436492</v>
      </c>
    </row>
    <row r="72" spans="1:8" x14ac:dyDescent="0.25">
      <c r="A72" s="95" t="s">
        <v>297</v>
      </c>
      <c r="B72" s="24" t="s">
        <v>298</v>
      </c>
      <c r="C72" s="20">
        <f>C73+C74+C75+C76+C77+C78</f>
        <v>422983.3</v>
      </c>
      <c r="D72" s="20">
        <f t="shared" ref="D72:F72" si="22">D73+D74+D75+D76+D77+D78</f>
        <v>839500</v>
      </c>
      <c r="E72" s="20">
        <f t="shared" si="22"/>
        <v>908513</v>
      </c>
      <c r="F72" s="20">
        <f t="shared" si="22"/>
        <v>714234.76</v>
      </c>
      <c r="G72" s="22">
        <f t="shared" si="1"/>
        <v>168.85649149741846</v>
      </c>
      <c r="H72" s="22">
        <f t="shared" si="2"/>
        <v>78.615799663846303</v>
      </c>
    </row>
    <row r="73" spans="1:8" x14ac:dyDescent="0.25">
      <c r="A73" s="96" t="s">
        <v>124</v>
      </c>
      <c r="B73" s="24" t="s">
        <v>125</v>
      </c>
      <c r="C73" s="20">
        <v>129038.07</v>
      </c>
      <c r="D73" s="20">
        <v>286300</v>
      </c>
      <c r="E73" s="20">
        <v>302467</v>
      </c>
      <c r="F73" s="20">
        <v>96884.77</v>
      </c>
      <c r="G73" s="22">
        <f t="shared" si="1"/>
        <v>75.082314854833157</v>
      </c>
      <c r="H73" s="22">
        <f t="shared" si="2"/>
        <v>32.031517487858181</v>
      </c>
    </row>
    <row r="74" spans="1:8" x14ac:dyDescent="0.25">
      <c r="A74" s="96" t="s">
        <v>299</v>
      </c>
      <c r="B74" s="24" t="s">
        <v>300</v>
      </c>
      <c r="C74" s="20">
        <v>100</v>
      </c>
      <c r="D74" s="20">
        <v>0</v>
      </c>
      <c r="E74" s="20">
        <v>0</v>
      </c>
      <c r="F74" s="20">
        <v>0</v>
      </c>
      <c r="G74" s="22">
        <f t="shared" ref="G74:G85" si="23">(F74/C74)*100</f>
        <v>0</v>
      </c>
      <c r="H74" s="22"/>
    </row>
    <row r="75" spans="1:8" x14ac:dyDescent="0.25">
      <c r="A75" s="96" t="s">
        <v>126</v>
      </c>
      <c r="B75" s="24" t="s">
        <v>127</v>
      </c>
      <c r="C75" s="20">
        <v>13607.63</v>
      </c>
      <c r="D75" s="20">
        <v>25700</v>
      </c>
      <c r="E75" s="20">
        <v>26708</v>
      </c>
      <c r="F75" s="20">
        <v>32432.23</v>
      </c>
      <c r="G75" s="22">
        <f t="shared" si="23"/>
        <v>238.33856446714088</v>
      </c>
      <c r="H75" s="22">
        <f t="shared" ref="H75:H85" si="24">(F75/E75)*100</f>
        <v>121.43264190504716</v>
      </c>
    </row>
    <row r="76" spans="1:8" x14ac:dyDescent="0.25">
      <c r="A76" s="96" t="s">
        <v>128</v>
      </c>
      <c r="B76" s="24" t="s">
        <v>129</v>
      </c>
      <c r="C76" s="20">
        <v>268109.34999999998</v>
      </c>
      <c r="D76" s="20">
        <v>517500</v>
      </c>
      <c r="E76" s="20">
        <v>564460</v>
      </c>
      <c r="F76" s="20">
        <v>565740.18000000005</v>
      </c>
      <c r="G76" s="22">
        <f t="shared" si="23"/>
        <v>211.01098488359321</v>
      </c>
      <c r="H76" s="22">
        <f t="shared" si="24"/>
        <v>100.226797292988</v>
      </c>
    </row>
    <row r="77" spans="1:8" x14ac:dyDescent="0.25">
      <c r="A77" s="96" t="s">
        <v>147</v>
      </c>
      <c r="B77" s="24" t="s">
        <v>148</v>
      </c>
      <c r="C77" s="20">
        <v>3250</v>
      </c>
      <c r="D77" s="20">
        <v>0</v>
      </c>
      <c r="E77" s="20">
        <v>3250</v>
      </c>
      <c r="F77" s="20">
        <v>8103.21</v>
      </c>
      <c r="G77" s="22">
        <f t="shared" si="23"/>
        <v>249.32953846153848</v>
      </c>
      <c r="H77" s="22">
        <f t="shared" si="24"/>
        <v>249.32953846153848</v>
      </c>
    </row>
    <row r="78" spans="1:8" x14ac:dyDescent="0.25">
      <c r="A78" s="96" t="s">
        <v>149</v>
      </c>
      <c r="B78" s="24" t="s">
        <v>150</v>
      </c>
      <c r="C78" s="20">
        <v>8878.25</v>
      </c>
      <c r="D78" s="20">
        <v>10000</v>
      </c>
      <c r="E78" s="20">
        <v>11628</v>
      </c>
      <c r="F78" s="20">
        <v>11074.37</v>
      </c>
      <c r="G78" s="22">
        <f t="shared" si="23"/>
        <v>124.73595584715457</v>
      </c>
      <c r="H78" s="22">
        <f t="shared" si="24"/>
        <v>95.238820089439287</v>
      </c>
    </row>
    <row r="79" spans="1:8" x14ac:dyDescent="0.25">
      <c r="A79" s="95" t="s">
        <v>301</v>
      </c>
      <c r="B79" s="24" t="s">
        <v>302</v>
      </c>
      <c r="C79" s="20">
        <f>C80</f>
        <v>0</v>
      </c>
      <c r="D79" s="20">
        <f t="shared" ref="D79:F79" si="25">D80</f>
        <v>0</v>
      </c>
      <c r="E79" s="20">
        <f t="shared" si="25"/>
        <v>28000</v>
      </c>
      <c r="F79" s="20">
        <f t="shared" si="25"/>
        <v>27977.95</v>
      </c>
      <c r="G79" s="22"/>
      <c r="H79" s="22">
        <f t="shared" si="24"/>
        <v>99.921250000000001</v>
      </c>
    </row>
    <row r="80" spans="1:8" x14ac:dyDescent="0.25">
      <c r="A80" s="96" t="s">
        <v>151</v>
      </c>
      <c r="B80" s="24" t="s">
        <v>152</v>
      </c>
      <c r="C80" s="20"/>
      <c r="D80" s="20">
        <v>0</v>
      </c>
      <c r="E80" s="20">
        <v>28000</v>
      </c>
      <c r="F80" s="20">
        <v>27977.95</v>
      </c>
      <c r="G80" s="22"/>
      <c r="H80" s="22">
        <f t="shared" si="24"/>
        <v>99.921250000000001</v>
      </c>
    </row>
    <row r="81" spans="1:8" x14ac:dyDescent="0.25">
      <c r="A81" s="95" t="s">
        <v>303</v>
      </c>
      <c r="B81" s="24" t="s">
        <v>304</v>
      </c>
      <c r="C81" s="20">
        <f>C82</f>
        <v>5750</v>
      </c>
      <c r="D81" s="20">
        <f t="shared" ref="D81:F81" si="26">D82</f>
        <v>5000</v>
      </c>
      <c r="E81" s="20">
        <f t="shared" si="26"/>
        <v>5173</v>
      </c>
      <c r="F81" s="20">
        <f t="shared" si="26"/>
        <v>2699.95</v>
      </c>
      <c r="G81" s="22">
        <f t="shared" si="23"/>
        <v>46.955652173913045</v>
      </c>
      <c r="H81" s="22">
        <f t="shared" si="24"/>
        <v>52.193118113280491</v>
      </c>
    </row>
    <row r="82" spans="1:8" x14ac:dyDescent="0.25">
      <c r="A82" s="96" t="s">
        <v>153</v>
      </c>
      <c r="B82" s="24" t="s">
        <v>154</v>
      </c>
      <c r="C82" s="20">
        <v>5750</v>
      </c>
      <c r="D82" s="20">
        <v>5000</v>
      </c>
      <c r="E82" s="20">
        <v>5173</v>
      </c>
      <c r="F82" s="20">
        <v>2699.95</v>
      </c>
      <c r="G82" s="22">
        <f t="shared" si="23"/>
        <v>46.955652173913045</v>
      </c>
      <c r="H82" s="22">
        <f t="shared" si="24"/>
        <v>52.193118113280491</v>
      </c>
    </row>
    <row r="83" spans="1:8" ht="25.5" x14ac:dyDescent="0.25">
      <c r="A83" s="25" t="s">
        <v>130</v>
      </c>
      <c r="B83" s="24" t="s">
        <v>131</v>
      </c>
      <c r="C83" s="20">
        <f>C84</f>
        <v>124376.99</v>
      </c>
      <c r="D83" s="20">
        <f t="shared" ref="D83:F84" si="27">D84</f>
        <v>40961</v>
      </c>
      <c r="E83" s="20">
        <f t="shared" si="27"/>
        <v>42905</v>
      </c>
      <c r="F83" s="20">
        <f t="shared" si="27"/>
        <v>58007.5</v>
      </c>
      <c r="G83" s="22">
        <f t="shared" si="23"/>
        <v>46.63844976470326</v>
      </c>
      <c r="H83" s="22">
        <f t="shared" si="24"/>
        <v>135.19986015615893</v>
      </c>
    </row>
    <row r="84" spans="1:8" x14ac:dyDescent="0.25">
      <c r="A84" s="95" t="s">
        <v>305</v>
      </c>
      <c r="B84" s="24" t="s">
        <v>133</v>
      </c>
      <c r="C84" s="20">
        <f>C85</f>
        <v>124376.99</v>
      </c>
      <c r="D84" s="20">
        <f t="shared" si="27"/>
        <v>40961</v>
      </c>
      <c r="E84" s="20">
        <f t="shared" si="27"/>
        <v>42905</v>
      </c>
      <c r="F84" s="20">
        <f t="shared" si="27"/>
        <v>58007.5</v>
      </c>
      <c r="G84" s="22">
        <f t="shared" si="23"/>
        <v>46.63844976470326</v>
      </c>
      <c r="H84" s="22">
        <f t="shared" si="24"/>
        <v>135.19986015615893</v>
      </c>
    </row>
    <row r="85" spans="1:8" x14ac:dyDescent="0.25">
      <c r="A85" s="96" t="s">
        <v>132</v>
      </c>
      <c r="B85" s="24" t="s">
        <v>133</v>
      </c>
      <c r="C85" s="20">
        <v>124376.99</v>
      </c>
      <c r="D85" s="20">
        <v>40961</v>
      </c>
      <c r="E85" s="20">
        <v>42905</v>
      </c>
      <c r="F85" s="20">
        <v>58007.5</v>
      </c>
      <c r="G85" s="22">
        <f t="shared" si="23"/>
        <v>46.63844976470326</v>
      </c>
      <c r="H85" s="22">
        <f t="shared" si="24"/>
        <v>135.19986015615893</v>
      </c>
    </row>
  </sheetData>
  <mergeCells count="5">
    <mergeCell ref="A1:H1"/>
    <mergeCell ref="A3:H3"/>
    <mergeCell ref="A5:H5"/>
    <mergeCell ref="A7:B7"/>
    <mergeCell ref="A8:B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78B8-5F72-4A7E-B9DD-6CC3AB4A8864}">
  <sheetPr>
    <pageSetUpPr fitToPage="1"/>
  </sheetPr>
  <dimension ref="A1:H112"/>
  <sheetViews>
    <sheetView tabSelected="1" workbookViewId="0">
      <selection activeCell="G48" sqref="G48"/>
    </sheetView>
  </sheetViews>
  <sheetFormatPr defaultRowHeight="15" x14ac:dyDescent="0.25"/>
  <cols>
    <col min="1" max="1" width="18" customWidth="1"/>
    <col min="2" max="2" width="52.42578125" customWidth="1"/>
    <col min="3" max="3" width="20.7109375" bestFit="1" customWidth="1"/>
    <col min="4" max="4" width="16.140625" bestFit="1" customWidth="1"/>
    <col min="5" max="5" width="15.28515625" customWidth="1"/>
  </cols>
  <sheetData>
    <row r="1" spans="1:8" ht="15.75" x14ac:dyDescent="0.25">
      <c r="A1" s="28" t="s">
        <v>106</v>
      </c>
      <c r="B1" s="28"/>
      <c r="C1" s="28"/>
      <c r="D1" s="28"/>
      <c r="E1" s="28"/>
      <c r="F1" s="28"/>
    </row>
    <row r="2" spans="1:8" ht="15.75" x14ac:dyDescent="0.25">
      <c r="A2" s="28" t="s">
        <v>107</v>
      </c>
      <c r="B2" s="28"/>
      <c r="C2" s="28"/>
      <c r="D2" s="28"/>
      <c r="E2" s="28"/>
      <c r="F2" s="28"/>
    </row>
    <row r="3" spans="1:8" ht="18" x14ac:dyDescent="0.25">
      <c r="A3" s="29"/>
      <c r="B3" s="29"/>
      <c r="C3" s="29"/>
      <c r="D3" s="79"/>
      <c r="E3" s="79"/>
      <c r="F3" s="79"/>
    </row>
    <row r="4" spans="1:8" ht="57" x14ac:dyDescent="0.25">
      <c r="A4" s="3" t="s">
        <v>3</v>
      </c>
      <c r="B4" s="3"/>
      <c r="C4" s="4" t="s">
        <v>108</v>
      </c>
      <c r="D4" s="4" t="s">
        <v>109</v>
      </c>
      <c r="E4" s="4" t="s">
        <v>110</v>
      </c>
      <c r="F4" s="4" t="s">
        <v>111</v>
      </c>
    </row>
    <row r="5" spans="1:8" x14ac:dyDescent="0.25">
      <c r="A5" s="5">
        <v>1</v>
      </c>
      <c r="B5" s="5"/>
      <c r="C5" s="6">
        <v>2</v>
      </c>
      <c r="D5" s="6">
        <v>3</v>
      </c>
      <c r="E5" s="6">
        <v>4.3333333333333304</v>
      </c>
      <c r="F5" s="6">
        <v>5.0833333333333304</v>
      </c>
    </row>
    <row r="6" spans="1:8" ht="12.95" customHeight="1" x14ac:dyDescent="0.25">
      <c r="A6" s="80" t="s">
        <v>112</v>
      </c>
      <c r="B6" s="81" t="s">
        <v>113</v>
      </c>
      <c r="C6" s="82">
        <f>C7</f>
        <v>16466488</v>
      </c>
      <c r="D6" s="82">
        <f t="shared" ref="D6:E6" si="0">D7</f>
        <v>16745757</v>
      </c>
      <c r="E6" s="82">
        <f t="shared" si="0"/>
        <v>17142481.52</v>
      </c>
      <c r="F6" s="82">
        <f>(E6/D6)*100</f>
        <v>102.36910472306506</v>
      </c>
      <c r="G6" s="83"/>
      <c r="H6" s="83"/>
    </row>
    <row r="7" spans="1:8" ht="12.95" customHeight="1" x14ac:dyDescent="0.25">
      <c r="A7" s="84" t="s">
        <v>114</v>
      </c>
      <c r="B7" s="85" t="s">
        <v>115</v>
      </c>
      <c r="C7" s="82">
        <f>C8+C17</f>
        <v>16466488</v>
      </c>
      <c r="D7" s="82">
        <f t="shared" ref="D7:E7" si="1">D8+D17</f>
        <v>16745757</v>
      </c>
      <c r="E7" s="82">
        <f t="shared" si="1"/>
        <v>17142481.52</v>
      </c>
      <c r="F7" s="82">
        <f t="shared" ref="F7:F70" si="2">(E7/D7)*100</f>
        <v>102.36910472306506</v>
      </c>
      <c r="G7" s="83"/>
      <c r="H7" s="83"/>
    </row>
    <row r="8" spans="1:8" x14ac:dyDescent="0.25">
      <c r="A8" s="86" t="s">
        <v>116</v>
      </c>
      <c r="B8" s="87" t="s">
        <v>117</v>
      </c>
      <c r="C8" s="82">
        <f>C9</f>
        <v>620000</v>
      </c>
      <c r="D8" s="82">
        <f t="shared" ref="D8:E9" si="3">D9</f>
        <v>598380</v>
      </c>
      <c r="E8" s="82">
        <f t="shared" si="3"/>
        <v>584575.46</v>
      </c>
      <c r="F8" s="82">
        <f t="shared" si="2"/>
        <v>97.693014472408834</v>
      </c>
      <c r="G8" s="83"/>
      <c r="H8" s="83"/>
    </row>
    <row r="9" spans="1:8" ht="38.25" x14ac:dyDescent="0.25">
      <c r="A9" s="88" t="s">
        <v>118</v>
      </c>
      <c r="B9" s="89" t="s">
        <v>119</v>
      </c>
      <c r="C9" s="90">
        <f>C10</f>
        <v>620000</v>
      </c>
      <c r="D9" s="90">
        <f t="shared" si="3"/>
        <v>598380</v>
      </c>
      <c r="E9" s="90">
        <f t="shared" si="3"/>
        <v>584575.46</v>
      </c>
      <c r="F9" s="90">
        <f t="shared" si="2"/>
        <v>97.693014472408834</v>
      </c>
      <c r="G9" s="83"/>
      <c r="H9" s="83"/>
    </row>
    <row r="10" spans="1:8" ht="12.95" customHeight="1" x14ac:dyDescent="0.25">
      <c r="A10" s="91" t="s">
        <v>120</v>
      </c>
      <c r="B10" s="92" t="s">
        <v>121</v>
      </c>
      <c r="C10" s="93">
        <f>C11+C15</f>
        <v>620000</v>
      </c>
      <c r="D10" s="93">
        <f t="shared" ref="D10:E10" si="4">D11+D15</f>
        <v>598380</v>
      </c>
      <c r="E10" s="93">
        <f t="shared" si="4"/>
        <v>584575.46</v>
      </c>
      <c r="F10" s="94">
        <f t="shared" si="2"/>
        <v>97.693014472408834</v>
      </c>
      <c r="G10" s="83"/>
      <c r="H10" s="83"/>
    </row>
    <row r="11" spans="1:8" ht="12.95" customHeight="1" x14ac:dyDescent="0.25">
      <c r="A11" s="95" t="s">
        <v>122</v>
      </c>
      <c r="B11" s="24" t="s">
        <v>123</v>
      </c>
      <c r="C11" s="13">
        <f>C12+C13+C14</f>
        <v>590000</v>
      </c>
      <c r="D11" s="13">
        <f t="shared" ref="D11:E11" si="5">D12+D13+D14</f>
        <v>568380</v>
      </c>
      <c r="E11" s="13">
        <f t="shared" si="5"/>
        <v>554575.46</v>
      </c>
      <c r="F11" s="13">
        <f t="shared" si="2"/>
        <v>97.571248108659688</v>
      </c>
      <c r="G11" s="83"/>
      <c r="H11" s="83"/>
    </row>
    <row r="12" spans="1:8" ht="12.95" customHeight="1" x14ac:dyDescent="0.25">
      <c r="A12" s="96" t="s">
        <v>124</v>
      </c>
      <c r="B12" s="24" t="s">
        <v>125</v>
      </c>
      <c r="C12" s="97">
        <v>80000</v>
      </c>
      <c r="D12" s="97">
        <v>80000</v>
      </c>
      <c r="E12" s="97">
        <v>79750</v>
      </c>
      <c r="F12" s="13">
        <f t="shared" si="2"/>
        <v>99.6875</v>
      </c>
      <c r="G12" s="83"/>
      <c r="H12" s="83"/>
    </row>
    <row r="13" spans="1:8" ht="12.95" customHeight="1" x14ac:dyDescent="0.25">
      <c r="A13" s="96" t="s">
        <v>126</v>
      </c>
      <c r="B13" s="24" t="s">
        <v>127</v>
      </c>
      <c r="C13" s="97">
        <v>20000</v>
      </c>
      <c r="D13" s="97">
        <v>20000</v>
      </c>
      <c r="E13" s="97">
        <v>20000</v>
      </c>
      <c r="F13" s="13">
        <f t="shared" si="2"/>
        <v>100</v>
      </c>
      <c r="G13" s="83"/>
      <c r="H13" s="83"/>
    </row>
    <row r="14" spans="1:8" ht="12.95" customHeight="1" x14ac:dyDescent="0.25">
      <c r="A14" s="96" t="s">
        <v>128</v>
      </c>
      <c r="B14" s="24" t="s">
        <v>129</v>
      </c>
      <c r="C14" s="97">
        <v>490000</v>
      </c>
      <c r="D14" s="97">
        <v>468380</v>
      </c>
      <c r="E14" s="97">
        <v>454825.46</v>
      </c>
      <c r="F14" s="13">
        <f t="shared" si="2"/>
        <v>97.106080532900634</v>
      </c>
      <c r="G14" s="83"/>
      <c r="H14" s="83"/>
    </row>
    <row r="15" spans="1:8" ht="12.95" customHeight="1" x14ac:dyDescent="0.25">
      <c r="A15" s="95" t="s">
        <v>130</v>
      </c>
      <c r="B15" s="24" t="s">
        <v>131</v>
      </c>
      <c r="C15" s="13">
        <f>C16</f>
        <v>30000</v>
      </c>
      <c r="D15" s="13">
        <f t="shared" ref="D15:E15" si="6">D16</f>
        <v>30000</v>
      </c>
      <c r="E15" s="13">
        <f t="shared" si="6"/>
        <v>30000</v>
      </c>
      <c r="F15" s="13">
        <f t="shared" si="2"/>
        <v>100</v>
      </c>
      <c r="G15" s="83"/>
      <c r="H15" s="83"/>
    </row>
    <row r="16" spans="1:8" ht="12.95" customHeight="1" x14ac:dyDescent="0.25">
      <c r="A16" s="96" t="s">
        <v>132</v>
      </c>
      <c r="B16" s="24" t="s">
        <v>133</v>
      </c>
      <c r="C16" s="97">
        <v>30000</v>
      </c>
      <c r="D16" s="97">
        <v>30000</v>
      </c>
      <c r="E16" s="97">
        <v>30000</v>
      </c>
      <c r="F16" s="13">
        <f t="shared" si="2"/>
        <v>100</v>
      </c>
      <c r="G16" s="83"/>
      <c r="H16" s="83"/>
    </row>
    <row r="17" spans="1:8" ht="25.5" x14ac:dyDescent="0.25">
      <c r="A17" s="86" t="s">
        <v>134</v>
      </c>
      <c r="B17" s="87" t="s">
        <v>135</v>
      </c>
      <c r="C17" s="82">
        <f>C18+C107</f>
        <v>15846488</v>
      </c>
      <c r="D17" s="82">
        <f>D18+D107</f>
        <v>16147377</v>
      </c>
      <c r="E17" s="82">
        <f>E18+E107</f>
        <v>16557906.060000001</v>
      </c>
      <c r="F17" s="82">
        <f t="shared" si="2"/>
        <v>102.54238852539332</v>
      </c>
      <c r="G17" s="83"/>
      <c r="H17" s="83"/>
    </row>
    <row r="18" spans="1:8" ht="25.5" x14ac:dyDescent="0.25">
      <c r="A18" s="88" t="s">
        <v>136</v>
      </c>
      <c r="B18" s="89" t="s">
        <v>137</v>
      </c>
      <c r="C18" s="90">
        <f>C19+C36+C79+C88+C99</f>
        <v>15709591</v>
      </c>
      <c r="D18" s="90">
        <f>D19+D36+D79+D88+D99</f>
        <v>15834109</v>
      </c>
      <c r="E18" s="90">
        <f>E19+E36+E79+E88+E99</f>
        <v>15729900.470000001</v>
      </c>
      <c r="F18" s="90">
        <f t="shared" si="2"/>
        <v>99.341873104448126</v>
      </c>
      <c r="G18" s="83"/>
      <c r="H18" s="83"/>
    </row>
    <row r="19" spans="1:8" ht="12.95" customHeight="1" x14ac:dyDescent="0.25">
      <c r="A19" s="91" t="s">
        <v>138</v>
      </c>
      <c r="B19" s="92" t="s">
        <v>139</v>
      </c>
      <c r="C19" s="93">
        <f>C20+C22+C24+C32+C34</f>
        <v>120000</v>
      </c>
      <c r="D19" s="93">
        <f t="shared" ref="D19:E19" si="7">D20+D22+D24+D32+D34</f>
        <v>173557</v>
      </c>
      <c r="E19" s="93">
        <f t="shared" si="7"/>
        <v>222835.74000000002</v>
      </c>
      <c r="F19" s="93">
        <f t="shared" si="2"/>
        <v>128.39340389612636</v>
      </c>
      <c r="G19" s="83"/>
      <c r="H19" s="83"/>
    </row>
    <row r="20" spans="1:8" ht="12.95" customHeight="1" x14ac:dyDescent="0.25">
      <c r="A20" s="95" t="s">
        <v>138</v>
      </c>
      <c r="B20" s="24" t="s">
        <v>140</v>
      </c>
      <c r="C20" s="13">
        <f>C21</f>
        <v>0</v>
      </c>
      <c r="D20" s="13">
        <f t="shared" ref="D20:E20" si="8">D21</f>
        <v>30000</v>
      </c>
      <c r="E20" s="13">
        <f t="shared" si="8"/>
        <v>62694.75</v>
      </c>
      <c r="F20" s="13">
        <f t="shared" si="2"/>
        <v>208.98249999999999</v>
      </c>
      <c r="G20" s="83"/>
      <c r="H20" s="83"/>
    </row>
    <row r="21" spans="1:8" ht="12.95" customHeight="1" x14ac:dyDescent="0.25">
      <c r="A21" s="96" t="s">
        <v>141</v>
      </c>
      <c r="B21" s="24" t="s">
        <v>142</v>
      </c>
      <c r="C21" s="97">
        <v>0</v>
      </c>
      <c r="D21" s="97">
        <v>30000</v>
      </c>
      <c r="E21" s="97">
        <v>62694.75</v>
      </c>
      <c r="F21" s="13">
        <f t="shared" si="2"/>
        <v>208.98249999999999</v>
      </c>
      <c r="G21" s="83"/>
      <c r="H21" s="83"/>
    </row>
    <row r="22" spans="1:8" ht="12.95" customHeight="1" x14ac:dyDescent="0.25">
      <c r="A22" s="95" t="s">
        <v>143</v>
      </c>
      <c r="B22" s="24" t="s">
        <v>144</v>
      </c>
      <c r="C22" s="13">
        <f>C23</f>
        <v>1000</v>
      </c>
      <c r="D22" s="13">
        <f t="shared" ref="D22:E22" si="9">D23</f>
        <v>1000</v>
      </c>
      <c r="E22" s="13">
        <f t="shared" si="9"/>
        <v>13191.96</v>
      </c>
      <c r="F22" s="13">
        <f t="shared" si="2"/>
        <v>1319.1959999999999</v>
      </c>
      <c r="G22" s="83"/>
      <c r="H22" s="83"/>
    </row>
    <row r="23" spans="1:8" ht="12.95" customHeight="1" x14ac:dyDescent="0.25">
      <c r="A23" s="96" t="s">
        <v>145</v>
      </c>
      <c r="B23" s="24" t="s">
        <v>146</v>
      </c>
      <c r="C23" s="97">
        <v>1000</v>
      </c>
      <c r="D23" s="97">
        <v>1000</v>
      </c>
      <c r="E23" s="97">
        <v>13191.96</v>
      </c>
      <c r="F23" s="13">
        <f t="shared" si="2"/>
        <v>1319.1959999999999</v>
      </c>
      <c r="G23" s="83"/>
      <c r="H23" s="83"/>
    </row>
    <row r="24" spans="1:8" ht="12.95" customHeight="1" x14ac:dyDescent="0.25">
      <c r="A24" s="95" t="s">
        <v>122</v>
      </c>
      <c r="B24" s="24" t="s">
        <v>123</v>
      </c>
      <c r="C24" s="13">
        <f>C25+C26+C27+C28+C29+C30+C31</f>
        <v>106800</v>
      </c>
      <c r="D24" s="13">
        <f t="shared" ref="D24:E24" si="10">D25+D26+D27+D28+D29+D30+D31</f>
        <v>134800</v>
      </c>
      <c r="E24" s="13">
        <f t="shared" si="10"/>
        <v>111185.11</v>
      </c>
      <c r="F24" s="13">
        <f t="shared" si="2"/>
        <v>82.481535608308604</v>
      </c>
      <c r="G24" s="83"/>
      <c r="H24" s="83"/>
    </row>
    <row r="25" spans="1:8" ht="12.95" customHeight="1" x14ac:dyDescent="0.25">
      <c r="A25" s="96" t="s">
        <v>124</v>
      </c>
      <c r="B25" s="24" t="s">
        <v>125</v>
      </c>
      <c r="C25" s="97">
        <v>71800</v>
      </c>
      <c r="D25" s="97">
        <v>71800</v>
      </c>
      <c r="E25" s="97">
        <v>13321.37</v>
      </c>
      <c r="F25" s="13">
        <f t="shared" si="2"/>
        <v>18.553440111420613</v>
      </c>
      <c r="G25" s="83"/>
      <c r="H25" s="83"/>
    </row>
    <row r="26" spans="1:8" ht="12.95" customHeight="1" x14ac:dyDescent="0.25">
      <c r="A26" s="96" t="s">
        <v>126</v>
      </c>
      <c r="B26" s="24" t="s">
        <v>127</v>
      </c>
      <c r="C26" s="97">
        <v>5000</v>
      </c>
      <c r="D26" s="97">
        <v>5000</v>
      </c>
      <c r="E26" s="97">
        <v>10724.58</v>
      </c>
      <c r="F26" s="13">
        <f t="shared" si="2"/>
        <v>214.49159999999998</v>
      </c>
      <c r="G26" s="83"/>
      <c r="H26" s="83"/>
    </row>
    <row r="27" spans="1:8" ht="12.95" customHeight="1" x14ac:dyDescent="0.25">
      <c r="A27" s="96" t="s">
        <v>128</v>
      </c>
      <c r="B27" s="24" t="s">
        <v>129</v>
      </c>
      <c r="C27" s="97">
        <v>15000</v>
      </c>
      <c r="D27" s="97">
        <v>15000</v>
      </c>
      <c r="E27" s="97">
        <v>42334.720000000001</v>
      </c>
      <c r="F27" s="13">
        <f t="shared" si="2"/>
        <v>282.23146666666668</v>
      </c>
      <c r="G27" s="83"/>
      <c r="H27" s="83"/>
    </row>
    <row r="28" spans="1:8" ht="12.95" customHeight="1" x14ac:dyDescent="0.25">
      <c r="A28" s="96" t="s">
        <v>147</v>
      </c>
      <c r="B28" s="24" t="s">
        <v>148</v>
      </c>
      <c r="C28" s="97">
        <v>0</v>
      </c>
      <c r="D28" s="97">
        <v>0</v>
      </c>
      <c r="E28" s="97">
        <v>4853.21</v>
      </c>
      <c r="F28" s="13"/>
      <c r="G28" s="83"/>
      <c r="H28" s="83"/>
    </row>
    <row r="29" spans="1:8" ht="12.95" customHeight="1" x14ac:dyDescent="0.25">
      <c r="A29" s="96" t="s">
        <v>149</v>
      </c>
      <c r="B29" s="24" t="s">
        <v>150</v>
      </c>
      <c r="C29" s="97">
        <v>10000</v>
      </c>
      <c r="D29" s="97">
        <v>10000</v>
      </c>
      <c r="E29" s="97">
        <v>9446.4500000000007</v>
      </c>
      <c r="F29" s="13">
        <f t="shared" si="2"/>
        <v>94.464500000000001</v>
      </c>
      <c r="G29" s="83"/>
      <c r="H29" s="83"/>
    </row>
    <row r="30" spans="1:8" ht="12.95" customHeight="1" x14ac:dyDescent="0.25">
      <c r="A30" s="96" t="s">
        <v>151</v>
      </c>
      <c r="B30" s="24" t="s">
        <v>152</v>
      </c>
      <c r="C30" s="97">
        <v>0</v>
      </c>
      <c r="D30" s="97">
        <v>28000</v>
      </c>
      <c r="E30" s="97">
        <v>27977.95</v>
      </c>
      <c r="F30" s="13">
        <f t="shared" si="2"/>
        <v>99.921250000000001</v>
      </c>
      <c r="G30" s="83"/>
      <c r="H30" s="83"/>
    </row>
    <row r="31" spans="1:8" ht="12.95" customHeight="1" x14ac:dyDescent="0.25">
      <c r="A31" s="96" t="s">
        <v>153</v>
      </c>
      <c r="B31" s="24" t="s">
        <v>154</v>
      </c>
      <c r="C31" s="97">
        <v>5000</v>
      </c>
      <c r="D31" s="97">
        <v>5000</v>
      </c>
      <c r="E31" s="97">
        <v>2526.83</v>
      </c>
      <c r="F31" s="13">
        <f t="shared" si="2"/>
        <v>50.5366</v>
      </c>
      <c r="G31" s="83"/>
      <c r="H31" s="83"/>
    </row>
    <row r="32" spans="1:8" ht="12.95" customHeight="1" x14ac:dyDescent="0.25">
      <c r="A32" s="95" t="s">
        <v>130</v>
      </c>
      <c r="B32" s="24" t="s">
        <v>131</v>
      </c>
      <c r="C32" s="13">
        <f>C33</f>
        <v>0</v>
      </c>
      <c r="D32" s="13">
        <f t="shared" ref="D32:E32" si="11">D33</f>
        <v>0</v>
      </c>
      <c r="E32" s="13">
        <f t="shared" si="11"/>
        <v>28007.5</v>
      </c>
      <c r="F32" s="13"/>
      <c r="G32" s="83"/>
      <c r="H32" s="83"/>
    </row>
    <row r="33" spans="1:8" ht="12.95" customHeight="1" x14ac:dyDescent="0.25">
      <c r="A33" s="96" t="s">
        <v>132</v>
      </c>
      <c r="B33" s="24" t="s">
        <v>133</v>
      </c>
      <c r="C33" s="97">
        <v>0</v>
      </c>
      <c r="D33" s="97">
        <v>0</v>
      </c>
      <c r="E33" s="97">
        <v>28007.5</v>
      </c>
      <c r="F33" s="13"/>
      <c r="G33" s="83"/>
      <c r="H33" s="83"/>
    </row>
    <row r="34" spans="1:8" ht="12.95" customHeight="1" x14ac:dyDescent="0.25">
      <c r="A34" s="95" t="s">
        <v>155</v>
      </c>
      <c r="B34" s="24" t="s">
        <v>156</v>
      </c>
      <c r="C34" s="13">
        <f>C35</f>
        <v>12200</v>
      </c>
      <c r="D34" s="13">
        <f t="shared" ref="D34:E34" si="12">D35</f>
        <v>7757</v>
      </c>
      <c r="E34" s="13">
        <f t="shared" si="12"/>
        <v>7756.42</v>
      </c>
      <c r="F34" s="13">
        <f t="shared" si="2"/>
        <v>99.992522882557694</v>
      </c>
      <c r="G34" s="83"/>
      <c r="H34" s="83"/>
    </row>
    <row r="35" spans="1:8" ht="12.95" customHeight="1" x14ac:dyDescent="0.25">
      <c r="A35" s="96" t="s">
        <v>157</v>
      </c>
      <c r="B35" s="24" t="s">
        <v>158</v>
      </c>
      <c r="C35" s="97">
        <v>12200</v>
      </c>
      <c r="D35" s="97">
        <v>7757</v>
      </c>
      <c r="E35" s="97">
        <v>7756.42</v>
      </c>
      <c r="F35" s="13">
        <f t="shared" si="2"/>
        <v>99.992522882557694</v>
      </c>
      <c r="G35" s="83"/>
      <c r="H35" s="83"/>
    </row>
    <row r="36" spans="1:8" ht="12.95" customHeight="1" x14ac:dyDescent="0.25">
      <c r="A36" s="91" t="s">
        <v>159</v>
      </c>
      <c r="B36" s="92" t="s">
        <v>160</v>
      </c>
      <c r="C36" s="93">
        <f>C37+C44+C72+C77</f>
        <v>15430572</v>
      </c>
      <c r="D36" s="93">
        <f>D37+D44+D72+D77</f>
        <v>15347301</v>
      </c>
      <c r="E36" s="93">
        <f>E37+E44+E72+E77</f>
        <v>15097052.390000001</v>
      </c>
      <c r="F36" s="93">
        <f t="shared" si="2"/>
        <v>98.369429191491065</v>
      </c>
      <c r="G36" s="83"/>
      <c r="H36" s="83"/>
    </row>
    <row r="37" spans="1:8" ht="12.95" customHeight="1" x14ac:dyDescent="0.25">
      <c r="A37" s="95" t="s">
        <v>138</v>
      </c>
      <c r="B37" s="24" t="s">
        <v>140</v>
      </c>
      <c r="C37" s="13">
        <f>SUM(C38:C43)</f>
        <v>11662872</v>
      </c>
      <c r="D37" s="13">
        <f t="shared" ref="D37:E37" si="13">SUM(D38:D43)</f>
        <v>11752872</v>
      </c>
      <c r="E37" s="13">
        <f t="shared" si="13"/>
        <v>12077117.59</v>
      </c>
      <c r="F37" s="13">
        <f t="shared" si="2"/>
        <v>102.75886259971179</v>
      </c>
      <c r="G37" s="83"/>
      <c r="H37" s="83"/>
    </row>
    <row r="38" spans="1:8" ht="12.95" customHeight="1" x14ac:dyDescent="0.25">
      <c r="A38" s="96" t="s">
        <v>141</v>
      </c>
      <c r="B38" s="24" t="s">
        <v>142</v>
      </c>
      <c r="C38" s="97">
        <v>7004172</v>
      </c>
      <c r="D38" s="97">
        <v>7054172</v>
      </c>
      <c r="E38" s="97">
        <v>7527472.5099999998</v>
      </c>
      <c r="F38" s="13">
        <f t="shared" si="2"/>
        <v>106.70951190302702</v>
      </c>
      <c r="G38" s="83"/>
      <c r="H38" s="83"/>
    </row>
    <row r="39" spans="1:8" ht="12.95" customHeight="1" x14ac:dyDescent="0.25">
      <c r="A39" s="96" t="s">
        <v>161</v>
      </c>
      <c r="B39" s="24" t="s">
        <v>162</v>
      </c>
      <c r="C39" s="97">
        <v>1500000</v>
      </c>
      <c r="D39" s="97">
        <v>1515000</v>
      </c>
      <c r="E39" s="97">
        <v>1531930.71</v>
      </c>
      <c r="F39" s="13">
        <f t="shared" si="2"/>
        <v>101.11753861386138</v>
      </c>
      <c r="G39" s="83"/>
      <c r="H39" s="83"/>
    </row>
    <row r="40" spans="1:8" ht="12.95" customHeight="1" x14ac:dyDescent="0.25">
      <c r="A40" s="96" t="s">
        <v>163</v>
      </c>
      <c r="B40" s="24" t="s">
        <v>164</v>
      </c>
      <c r="C40" s="97">
        <v>1400000</v>
      </c>
      <c r="D40" s="97">
        <v>1410000</v>
      </c>
      <c r="E40" s="97">
        <v>1166734.8700000001</v>
      </c>
      <c r="F40" s="13">
        <f t="shared" si="2"/>
        <v>82.747153900709222</v>
      </c>
      <c r="G40" s="83"/>
      <c r="H40" s="83"/>
    </row>
    <row r="41" spans="1:8" ht="12.95" customHeight="1" x14ac:dyDescent="0.25">
      <c r="A41" s="96" t="s">
        <v>165</v>
      </c>
      <c r="B41" s="24" t="s">
        <v>166</v>
      </c>
      <c r="C41" s="97">
        <v>258000</v>
      </c>
      <c r="D41" s="97">
        <v>258000</v>
      </c>
      <c r="E41" s="97">
        <v>315246.59999999998</v>
      </c>
      <c r="F41" s="13">
        <f t="shared" si="2"/>
        <v>122.18860465116279</v>
      </c>
      <c r="G41" s="83"/>
      <c r="H41" s="83"/>
    </row>
    <row r="42" spans="1:8" ht="12.95" customHeight="1" x14ac:dyDescent="0.25">
      <c r="A42" s="96" t="s">
        <v>167</v>
      </c>
      <c r="B42" s="24" t="s">
        <v>168</v>
      </c>
      <c r="C42" s="97">
        <v>1500000</v>
      </c>
      <c r="D42" s="97">
        <v>1515000</v>
      </c>
      <c r="E42" s="97">
        <v>1535202.04</v>
      </c>
      <c r="F42" s="13">
        <f t="shared" si="2"/>
        <v>101.33346798679868</v>
      </c>
      <c r="G42" s="83"/>
      <c r="H42" s="83"/>
    </row>
    <row r="43" spans="1:8" ht="12.95" customHeight="1" x14ac:dyDescent="0.25">
      <c r="A43" s="96" t="s">
        <v>169</v>
      </c>
      <c r="B43" s="24" t="s">
        <v>170</v>
      </c>
      <c r="C43" s="97">
        <v>700</v>
      </c>
      <c r="D43" s="97">
        <v>700</v>
      </c>
      <c r="E43" s="97">
        <v>530.86</v>
      </c>
      <c r="F43" s="13">
        <f t="shared" si="2"/>
        <v>75.837142857142865</v>
      </c>
      <c r="G43" s="83"/>
      <c r="H43" s="83"/>
    </row>
    <row r="44" spans="1:8" ht="12.95" customHeight="1" x14ac:dyDescent="0.25">
      <c r="A44" s="95" t="s">
        <v>171</v>
      </c>
      <c r="B44" s="24" t="s">
        <v>172</v>
      </c>
      <c r="C44" s="13">
        <f>SUM(C45:C71)</f>
        <v>3722503</v>
      </c>
      <c r="D44" s="13">
        <f>SUM(D45:D71)</f>
        <v>3550132</v>
      </c>
      <c r="E44" s="13">
        <f>SUM(E45:E71)</f>
        <v>2974066.81</v>
      </c>
      <c r="F44" s="13">
        <f t="shared" si="2"/>
        <v>83.773414904009201</v>
      </c>
      <c r="G44" s="83"/>
      <c r="H44" s="83"/>
    </row>
    <row r="45" spans="1:8" ht="12.95" customHeight="1" x14ac:dyDescent="0.25">
      <c r="A45" s="96" t="s">
        <v>173</v>
      </c>
      <c r="B45" s="24" t="s">
        <v>174</v>
      </c>
      <c r="C45" s="97">
        <v>4550</v>
      </c>
      <c r="D45" s="97">
        <v>4550</v>
      </c>
      <c r="E45" s="97">
        <v>5200.9799999999996</v>
      </c>
      <c r="F45" s="13">
        <f t="shared" si="2"/>
        <v>114.30725274725273</v>
      </c>
      <c r="G45" s="83"/>
      <c r="H45" s="83"/>
    </row>
    <row r="46" spans="1:8" ht="12.95" customHeight="1" x14ac:dyDescent="0.25">
      <c r="A46" s="96" t="s">
        <v>175</v>
      </c>
      <c r="B46" s="24" t="s">
        <v>176</v>
      </c>
      <c r="C46" s="97">
        <v>210000</v>
      </c>
      <c r="D46" s="97">
        <v>210000</v>
      </c>
      <c r="E46" s="97">
        <v>188902.64</v>
      </c>
      <c r="F46" s="13">
        <f t="shared" si="2"/>
        <v>89.953638095238091</v>
      </c>
      <c r="G46" s="83"/>
      <c r="H46" s="83"/>
    </row>
    <row r="47" spans="1:8" ht="12.95" customHeight="1" x14ac:dyDescent="0.25">
      <c r="A47" s="96" t="s">
        <v>177</v>
      </c>
      <c r="B47" s="24" t="s">
        <v>178</v>
      </c>
      <c r="C47" s="97">
        <v>14000</v>
      </c>
      <c r="D47" s="97">
        <v>14000</v>
      </c>
      <c r="E47" s="97">
        <v>16912.78</v>
      </c>
      <c r="F47" s="13">
        <f t="shared" si="2"/>
        <v>120.80557142857143</v>
      </c>
      <c r="G47" s="83"/>
      <c r="H47" s="83"/>
    </row>
    <row r="48" spans="1:8" ht="12.95" customHeight="1" x14ac:dyDescent="0.25">
      <c r="A48" s="96" t="s">
        <v>179</v>
      </c>
      <c r="B48" s="24" t="s">
        <v>180</v>
      </c>
      <c r="C48" s="97">
        <v>100</v>
      </c>
      <c r="D48" s="97">
        <v>100</v>
      </c>
      <c r="E48" s="97">
        <v>781.3</v>
      </c>
      <c r="F48" s="13">
        <f t="shared" si="2"/>
        <v>781.3</v>
      </c>
      <c r="G48" s="83"/>
      <c r="H48" s="83"/>
    </row>
    <row r="49" spans="1:8" ht="12.95" customHeight="1" x14ac:dyDescent="0.25">
      <c r="A49" s="96" t="s">
        <v>181</v>
      </c>
      <c r="B49" s="24" t="s">
        <v>182</v>
      </c>
      <c r="C49" s="97">
        <v>89300</v>
      </c>
      <c r="D49" s="97">
        <v>90300</v>
      </c>
      <c r="E49" s="97">
        <v>107843.85</v>
      </c>
      <c r="F49" s="13">
        <f t="shared" si="2"/>
        <v>119.42840531561463</v>
      </c>
      <c r="G49" s="83"/>
      <c r="H49" s="83"/>
    </row>
    <row r="50" spans="1:8" ht="12.95" customHeight="1" x14ac:dyDescent="0.25">
      <c r="A50" s="96" t="s">
        <v>183</v>
      </c>
      <c r="B50" s="24" t="s">
        <v>184</v>
      </c>
      <c r="C50" s="97">
        <v>160000</v>
      </c>
      <c r="D50" s="97">
        <v>160000</v>
      </c>
      <c r="E50" s="97">
        <v>130430.76</v>
      </c>
      <c r="F50" s="13">
        <f t="shared" si="2"/>
        <v>81.519224999999992</v>
      </c>
      <c r="G50" s="83"/>
      <c r="H50" s="83"/>
    </row>
    <row r="51" spans="1:8" ht="12.95" customHeight="1" x14ac:dyDescent="0.25">
      <c r="A51" s="96" t="s">
        <v>185</v>
      </c>
      <c r="B51" s="24" t="s">
        <v>186</v>
      </c>
      <c r="C51" s="97">
        <v>210000</v>
      </c>
      <c r="D51" s="97">
        <v>210000</v>
      </c>
      <c r="E51" s="97">
        <v>270121.67</v>
      </c>
      <c r="F51" s="13">
        <f t="shared" si="2"/>
        <v>128.62936666666667</v>
      </c>
      <c r="G51" s="83"/>
      <c r="H51" s="83"/>
    </row>
    <row r="52" spans="1:8" ht="12.95" customHeight="1" x14ac:dyDescent="0.25">
      <c r="A52" s="96" t="s">
        <v>187</v>
      </c>
      <c r="B52" s="24" t="s">
        <v>188</v>
      </c>
      <c r="C52" s="97">
        <v>55000</v>
      </c>
      <c r="D52" s="97">
        <v>55000</v>
      </c>
      <c r="E52" s="97">
        <v>73174.929999999993</v>
      </c>
      <c r="F52" s="13">
        <f t="shared" si="2"/>
        <v>133.04532727272726</v>
      </c>
      <c r="G52" s="83"/>
      <c r="H52" s="83"/>
    </row>
    <row r="53" spans="1:8" ht="12.95" customHeight="1" x14ac:dyDescent="0.25">
      <c r="A53" s="96" t="s">
        <v>189</v>
      </c>
      <c r="B53" s="24" t="s">
        <v>190</v>
      </c>
      <c r="C53" s="97">
        <v>22000</v>
      </c>
      <c r="D53" s="97">
        <v>22000</v>
      </c>
      <c r="E53" s="97">
        <v>31880.58</v>
      </c>
      <c r="F53" s="13">
        <f t="shared" si="2"/>
        <v>144.91172727272726</v>
      </c>
      <c r="G53" s="83"/>
      <c r="H53" s="83"/>
    </row>
    <row r="54" spans="1:8" ht="12.95" customHeight="1" x14ac:dyDescent="0.25">
      <c r="A54" s="96" t="s">
        <v>191</v>
      </c>
      <c r="B54" s="24" t="s">
        <v>192</v>
      </c>
      <c r="C54" s="97">
        <v>7000</v>
      </c>
      <c r="D54" s="97">
        <v>7000</v>
      </c>
      <c r="E54" s="97">
        <v>3101.79</v>
      </c>
      <c r="F54" s="13">
        <f t="shared" si="2"/>
        <v>44.311285714285717</v>
      </c>
      <c r="G54" s="83"/>
      <c r="H54" s="83"/>
    </row>
    <row r="55" spans="1:8" ht="12.95" customHeight="1" x14ac:dyDescent="0.25">
      <c r="A55" s="96" t="s">
        <v>193</v>
      </c>
      <c r="B55" s="24" t="s">
        <v>194</v>
      </c>
      <c r="C55" s="97">
        <v>22000</v>
      </c>
      <c r="D55" s="97">
        <v>22000</v>
      </c>
      <c r="E55" s="97">
        <v>17881.189999999999</v>
      </c>
      <c r="F55" s="13">
        <f t="shared" si="2"/>
        <v>81.278136363636349</v>
      </c>
      <c r="G55" s="83"/>
      <c r="H55" s="83"/>
    </row>
    <row r="56" spans="1:8" ht="12.95" customHeight="1" x14ac:dyDescent="0.25">
      <c r="A56" s="96" t="s">
        <v>195</v>
      </c>
      <c r="B56" s="24" t="s">
        <v>196</v>
      </c>
      <c r="C56" s="97">
        <v>212300</v>
      </c>
      <c r="D56" s="97">
        <v>212300</v>
      </c>
      <c r="E56" s="97">
        <v>232444.4</v>
      </c>
      <c r="F56" s="13">
        <f t="shared" si="2"/>
        <v>109.48864813942534</v>
      </c>
      <c r="G56" s="83"/>
      <c r="H56" s="83"/>
    </row>
    <row r="57" spans="1:8" ht="12.95" customHeight="1" x14ac:dyDescent="0.25">
      <c r="A57" s="96" t="s">
        <v>197</v>
      </c>
      <c r="B57" s="24" t="s">
        <v>198</v>
      </c>
      <c r="C57" s="97">
        <v>5000</v>
      </c>
      <c r="D57" s="97">
        <v>5000</v>
      </c>
      <c r="E57" s="97">
        <v>3869.95</v>
      </c>
      <c r="F57" s="13">
        <f t="shared" si="2"/>
        <v>77.399000000000001</v>
      </c>
      <c r="G57" s="83"/>
      <c r="H57" s="83"/>
    </row>
    <row r="58" spans="1:8" ht="12.95" customHeight="1" x14ac:dyDescent="0.25">
      <c r="A58" s="96" t="s">
        <v>199</v>
      </c>
      <c r="B58" s="24" t="s">
        <v>200</v>
      </c>
      <c r="C58" s="97">
        <v>175800</v>
      </c>
      <c r="D58" s="97">
        <v>175800</v>
      </c>
      <c r="E58" s="97">
        <v>134285.54</v>
      </c>
      <c r="F58" s="13">
        <f t="shared" si="2"/>
        <v>76.385403868031858</v>
      </c>
      <c r="G58" s="83"/>
      <c r="H58" s="83"/>
    </row>
    <row r="59" spans="1:8" ht="12.95" customHeight="1" x14ac:dyDescent="0.25">
      <c r="A59" s="96" t="s">
        <v>201</v>
      </c>
      <c r="B59" s="24" t="s">
        <v>202</v>
      </c>
      <c r="C59" s="97">
        <v>20000</v>
      </c>
      <c r="D59" s="97">
        <v>27000</v>
      </c>
      <c r="E59" s="97">
        <v>25062.78</v>
      </c>
      <c r="F59" s="13">
        <f t="shared" si="2"/>
        <v>92.825111111111099</v>
      </c>
      <c r="G59" s="83"/>
      <c r="H59" s="83"/>
    </row>
    <row r="60" spans="1:8" ht="12.95" customHeight="1" x14ac:dyDescent="0.25">
      <c r="A60" s="96" t="s">
        <v>203</v>
      </c>
      <c r="B60" s="24" t="s">
        <v>204</v>
      </c>
      <c r="C60" s="97">
        <v>39000</v>
      </c>
      <c r="D60" s="97">
        <v>39000</v>
      </c>
      <c r="E60" s="97">
        <v>41456.300000000003</v>
      </c>
      <c r="F60" s="13">
        <f t="shared" si="2"/>
        <v>106.29820512820514</v>
      </c>
      <c r="G60" s="83"/>
      <c r="H60" s="83"/>
    </row>
    <row r="61" spans="1:8" ht="12.95" customHeight="1" x14ac:dyDescent="0.25">
      <c r="A61" s="96" t="s">
        <v>205</v>
      </c>
      <c r="B61" s="24" t="s">
        <v>206</v>
      </c>
      <c r="C61" s="97">
        <v>456000</v>
      </c>
      <c r="D61" s="97">
        <v>456000</v>
      </c>
      <c r="E61" s="97">
        <v>530012.75</v>
      </c>
      <c r="F61" s="13">
        <f t="shared" si="2"/>
        <v>116.23086622807017</v>
      </c>
      <c r="G61" s="83"/>
      <c r="H61" s="83"/>
    </row>
    <row r="62" spans="1:8" ht="12.95" customHeight="1" x14ac:dyDescent="0.25">
      <c r="A62" s="96" t="s">
        <v>207</v>
      </c>
      <c r="B62" s="24" t="s">
        <v>208</v>
      </c>
      <c r="C62" s="97">
        <v>230000</v>
      </c>
      <c r="D62" s="97">
        <v>230000</v>
      </c>
      <c r="E62" s="97">
        <v>191574</v>
      </c>
      <c r="F62" s="13">
        <f t="shared" si="2"/>
        <v>83.29304347826087</v>
      </c>
      <c r="G62" s="83"/>
      <c r="H62" s="83"/>
    </row>
    <row r="63" spans="1:8" ht="12.95" customHeight="1" x14ac:dyDescent="0.25">
      <c r="A63" s="96" t="s">
        <v>209</v>
      </c>
      <c r="B63" s="24" t="s">
        <v>210</v>
      </c>
      <c r="C63" s="97">
        <v>65700</v>
      </c>
      <c r="D63" s="97">
        <v>65700</v>
      </c>
      <c r="E63" s="97">
        <v>54396.639999999999</v>
      </c>
      <c r="F63" s="13">
        <f t="shared" si="2"/>
        <v>82.795494672754941</v>
      </c>
      <c r="G63" s="83"/>
      <c r="H63" s="83"/>
    </row>
    <row r="64" spans="1:8" ht="12.95" customHeight="1" x14ac:dyDescent="0.25">
      <c r="A64" s="96" t="s">
        <v>211</v>
      </c>
      <c r="B64" s="24" t="s">
        <v>212</v>
      </c>
      <c r="C64" s="97">
        <v>1678993</v>
      </c>
      <c r="D64" s="97">
        <v>1502622</v>
      </c>
      <c r="E64" s="97">
        <v>876984.88</v>
      </c>
      <c r="F64" s="13">
        <f t="shared" si="2"/>
        <v>58.363639025649825</v>
      </c>
      <c r="G64" s="83"/>
      <c r="H64" s="83"/>
    </row>
    <row r="65" spans="1:8" ht="12.95" customHeight="1" x14ac:dyDescent="0.25">
      <c r="A65" s="96" t="s">
        <v>213</v>
      </c>
      <c r="B65" s="24" t="s">
        <v>214</v>
      </c>
      <c r="C65" s="97">
        <v>13000</v>
      </c>
      <c r="D65" s="97">
        <v>13000</v>
      </c>
      <c r="E65" s="97">
        <v>12127.92</v>
      </c>
      <c r="F65" s="13">
        <f t="shared" si="2"/>
        <v>93.291692307692315</v>
      </c>
      <c r="G65" s="83"/>
      <c r="H65" s="83"/>
    </row>
    <row r="66" spans="1:8" ht="12.95" customHeight="1" x14ac:dyDescent="0.25">
      <c r="A66" s="96" t="s">
        <v>215</v>
      </c>
      <c r="B66" s="24" t="s">
        <v>216</v>
      </c>
      <c r="C66" s="97">
        <v>1000</v>
      </c>
      <c r="D66" s="97">
        <v>1000</v>
      </c>
      <c r="E66" s="97">
        <v>1726.46</v>
      </c>
      <c r="F66" s="13">
        <f t="shared" si="2"/>
        <v>172.64600000000002</v>
      </c>
      <c r="G66" s="83"/>
      <c r="H66" s="83"/>
    </row>
    <row r="67" spans="1:8" ht="12.95" customHeight="1" x14ac:dyDescent="0.25">
      <c r="A67" s="96" t="s">
        <v>217</v>
      </c>
      <c r="B67" s="24" t="s">
        <v>218</v>
      </c>
      <c r="C67" s="97">
        <v>100</v>
      </c>
      <c r="D67" s="97">
        <v>100</v>
      </c>
      <c r="E67" s="97">
        <v>0</v>
      </c>
      <c r="F67" s="13">
        <f t="shared" si="2"/>
        <v>0</v>
      </c>
      <c r="G67" s="83"/>
      <c r="H67" s="83"/>
    </row>
    <row r="68" spans="1:8" ht="12.95" customHeight="1" x14ac:dyDescent="0.25">
      <c r="A68" s="96" t="s">
        <v>219</v>
      </c>
      <c r="B68" s="24" t="s">
        <v>220</v>
      </c>
      <c r="C68" s="97">
        <v>3000</v>
      </c>
      <c r="D68" s="97">
        <v>3000</v>
      </c>
      <c r="E68" s="97">
        <v>3245.54</v>
      </c>
      <c r="F68" s="13">
        <f t="shared" si="2"/>
        <v>108.18466666666666</v>
      </c>
      <c r="G68" s="83"/>
      <c r="H68" s="83"/>
    </row>
    <row r="69" spans="1:8" ht="12.95" customHeight="1" x14ac:dyDescent="0.25">
      <c r="A69" s="96" t="s">
        <v>221</v>
      </c>
      <c r="B69" s="24" t="s">
        <v>222</v>
      </c>
      <c r="C69" s="97">
        <v>13650</v>
      </c>
      <c r="D69" s="97">
        <v>23650</v>
      </c>
      <c r="E69" s="97">
        <v>19310.13</v>
      </c>
      <c r="F69" s="13">
        <f t="shared" si="2"/>
        <v>81.649598308668075</v>
      </c>
      <c r="G69" s="83"/>
      <c r="H69" s="83"/>
    </row>
    <row r="70" spans="1:8" ht="12.95" customHeight="1" x14ac:dyDescent="0.25">
      <c r="A70" s="96" t="s">
        <v>223</v>
      </c>
      <c r="B70" s="24" t="s">
        <v>224</v>
      </c>
      <c r="C70" s="97">
        <v>15000</v>
      </c>
      <c r="D70" s="97">
        <v>1000</v>
      </c>
      <c r="E70" s="97">
        <v>1293.45</v>
      </c>
      <c r="F70" s="13">
        <f t="shared" si="2"/>
        <v>129.345</v>
      </c>
      <c r="G70" s="83"/>
      <c r="H70" s="83"/>
    </row>
    <row r="71" spans="1:8" ht="12.95" customHeight="1" x14ac:dyDescent="0.25">
      <c r="A71" s="96" t="s">
        <v>225</v>
      </c>
      <c r="B71" s="24" t="s">
        <v>226</v>
      </c>
      <c r="C71" s="97">
        <v>10</v>
      </c>
      <c r="D71" s="97">
        <v>10</v>
      </c>
      <c r="E71" s="97">
        <v>43.6</v>
      </c>
      <c r="F71" s="13">
        <f t="shared" ref="F71:F111" si="14">(E71/D71)*100</f>
        <v>436.00000000000006</v>
      </c>
      <c r="G71" s="83"/>
      <c r="H71" s="83"/>
    </row>
    <row r="72" spans="1:8" ht="12.95" customHeight="1" x14ac:dyDescent="0.25">
      <c r="A72" s="95" t="s">
        <v>227</v>
      </c>
      <c r="B72" s="24" t="s">
        <v>228</v>
      </c>
      <c r="C72" s="13">
        <f>SUM(C73:C76)</f>
        <v>44510</v>
      </c>
      <c r="D72" s="13">
        <f t="shared" ref="D72:E72" si="15">SUM(D73:D76)</f>
        <v>43610</v>
      </c>
      <c r="E72" s="13">
        <f t="shared" si="15"/>
        <v>45230.92</v>
      </c>
      <c r="F72" s="13">
        <f t="shared" si="14"/>
        <v>103.71685393258427</v>
      </c>
      <c r="G72" s="83"/>
      <c r="H72" s="83"/>
    </row>
    <row r="73" spans="1:8" ht="12.95" customHeight="1" x14ac:dyDescent="0.25">
      <c r="A73" s="96" t="s">
        <v>229</v>
      </c>
      <c r="B73" s="24" t="s">
        <v>230</v>
      </c>
      <c r="C73" s="97">
        <v>1000</v>
      </c>
      <c r="D73" s="97">
        <v>100</v>
      </c>
      <c r="E73" s="97">
        <v>88.59</v>
      </c>
      <c r="F73" s="13">
        <f t="shared" si="14"/>
        <v>88.59</v>
      </c>
      <c r="G73" s="83"/>
      <c r="H73" s="83"/>
    </row>
    <row r="74" spans="1:8" ht="12.95" customHeight="1" x14ac:dyDescent="0.25">
      <c r="A74" s="96" t="s">
        <v>231</v>
      </c>
      <c r="B74" s="24" t="s">
        <v>232</v>
      </c>
      <c r="C74" s="97">
        <v>6500</v>
      </c>
      <c r="D74" s="97">
        <v>6500</v>
      </c>
      <c r="E74" s="97">
        <v>6894.66</v>
      </c>
      <c r="F74" s="13">
        <f t="shared" si="14"/>
        <v>106.07169230769232</v>
      </c>
      <c r="G74" s="83"/>
      <c r="H74" s="83"/>
    </row>
    <row r="75" spans="1:8" ht="12.95" customHeight="1" x14ac:dyDescent="0.25">
      <c r="A75" s="96" t="s">
        <v>233</v>
      </c>
      <c r="B75" s="24" t="s">
        <v>234</v>
      </c>
      <c r="C75" s="97">
        <v>37000</v>
      </c>
      <c r="D75" s="97">
        <v>37000</v>
      </c>
      <c r="E75" s="97">
        <v>38247.67</v>
      </c>
      <c r="F75" s="13">
        <f t="shared" si="14"/>
        <v>103.37208108108106</v>
      </c>
      <c r="G75" s="83"/>
      <c r="H75" s="83"/>
    </row>
    <row r="76" spans="1:8" ht="12.95" customHeight="1" x14ac:dyDescent="0.25">
      <c r="A76" s="96" t="s">
        <v>235</v>
      </c>
      <c r="B76" s="24" t="s">
        <v>236</v>
      </c>
      <c r="C76" s="97">
        <v>10</v>
      </c>
      <c r="D76" s="97">
        <v>10</v>
      </c>
      <c r="E76" s="97">
        <v>0</v>
      </c>
      <c r="F76" s="13">
        <f t="shared" si="14"/>
        <v>0</v>
      </c>
      <c r="G76" s="83"/>
      <c r="H76" s="83"/>
    </row>
    <row r="77" spans="1:8" ht="12.95" customHeight="1" x14ac:dyDescent="0.25">
      <c r="A77" s="95" t="s">
        <v>237</v>
      </c>
      <c r="B77" s="24" t="s">
        <v>238</v>
      </c>
      <c r="C77" s="13">
        <f>C78</f>
        <v>687</v>
      </c>
      <c r="D77" s="13">
        <f t="shared" ref="D77:E77" si="16">D78</f>
        <v>687</v>
      </c>
      <c r="E77" s="13">
        <f t="shared" si="16"/>
        <v>637.07000000000005</v>
      </c>
      <c r="F77" s="13">
        <f t="shared" si="14"/>
        <v>92.732168850072782</v>
      </c>
      <c r="G77" s="83"/>
      <c r="H77" s="83"/>
    </row>
    <row r="78" spans="1:8" ht="12.95" customHeight="1" x14ac:dyDescent="0.25">
      <c r="A78" s="96" t="s">
        <v>239</v>
      </c>
      <c r="B78" s="24" t="s">
        <v>240</v>
      </c>
      <c r="C78" s="97">
        <v>687</v>
      </c>
      <c r="D78" s="97">
        <v>687</v>
      </c>
      <c r="E78" s="97">
        <v>637.07000000000005</v>
      </c>
      <c r="F78" s="13">
        <f t="shared" si="14"/>
        <v>92.732168850072782</v>
      </c>
      <c r="G78" s="83"/>
      <c r="H78" s="83"/>
    </row>
    <row r="79" spans="1:8" ht="12.95" customHeight="1" x14ac:dyDescent="0.25">
      <c r="A79" s="91" t="s">
        <v>241</v>
      </c>
      <c r="B79" s="92" t="s">
        <v>242</v>
      </c>
      <c r="C79" s="93">
        <f>C80+C85</f>
        <v>0</v>
      </c>
      <c r="D79" s="93">
        <f>D80+D85</f>
        <v>60000</v>
      </c>
      <c r="E79" s="93">
        <f>E80+E85</f>
        <v>327529.60000000003</v>
      </c>
      <c r="F79" s="93">
        <f t="shared" si="14"/>
        <v>545.88266666666664</v>
      </c>
      <c r="G79" s="83"/>
      <c r="H79" s="83"/>
    </row>
    <row r="80" spans="1:8" ht="12.95" customHeight="1" x14ac:dyDescent="0.25">
      <c r="A80" s="95" t="s">
        <v>138</v>
      </c>
      <c r="B80" s="24" t="s">
        <v>140</v>
      </c>
      <c r="C80" s="13">
        <f>SUM(C81:C84)</f>
        <v>0</v>
      </c>
      <c r="D80" s="13">
        <f t="shared" ref="D80:E80" si="17">SUM(D81:D84)</f>
        <v>56000</v>
      </c>
      <c r="E80" s="13">
        <f t="shared" si="17"/>
        <v>118633.81000000001</v>
      </c>
      <c r="F80" s="13">
        <f t="shared" si="14"/>
        <v>211.8460892857143</v>
      </c>
      <c r="G80" s="83"/>
      <c r="H80" s="83"/>
    </row>
    <row r="81" spans="1:8" ht="12.95" customHeight="1" x14ac:dyDescent="0.25">
      <c r="A81" s="96" t="s">
        <v>141</v>
      </c>
      <c r="B81" s="24" t="s">
        <v>142</v>
      </c>
      <c r="C81" s="97">
        <v>0</v>
      </c>
      <c r="D81" s="97">
        <v>49950</v>
      </c>
      <c r="E81" s="97">
        <v>109928.33</v>
      </c>
      <c r="F81" s="13">
        <f t="shared" si="14"/>
        <v>220.07673673673676</v>
      </c>
      <c r="G81" s="83"/>
      <c r="H81" s="83"/>
    </row>
    <row r="82" spans="1:8" ht="12.95" customHeight="1" x14ac:dyDescent="0.25">
      <c r="A82" s="96" t="s">
        <v>163</v>
      </c>
      <c r="B82" s="24" t="s">
        <v>164</v>
      </c>
      <c r="C82" s="97">
        <v>0</v>
      </c>
      <c r="D82" s="97">
        <v>50</v>
      </c>
      <c r="E82" s="97">
        <v>23.32</v>
      </c>
      <c r="F82" s="13">
        <f t="shared" si="14"/>
        <v>46.64</v>
      </c>
      <c r="G82" s="83"/>
      <c r="H82" s="83"/>
    </row>
    <row r="83" spans="1:8" ht="12.95" customHeight="1" x14ac:dyDescent="0.25">
      <c r="A83" s="96" t="s">
        <v>165</v>
      </c>
      <c r="B83" s="24" t="s">
        <v>166</v>
      </c>
      <c r="C83" s="97">
        <v>0</v>
      </c>
      <c r="D83" s="97">
        <v>2000</v>
      </c>
      <c r="E83" s="97">
        <v>2400</v>
      </c>
      <c r="F83" s="13">
        <f t="shared" si="14"/>
        <v>120</v>
      </c>
      <c r="G83" s="83"/>
      <c r="H83" s="83"/>
    </row>
    <row r="84" spans="1:8" ht="12.95" customHeight="1" x14ac:dyDescent="0.25">
      <c r="A84" s="96" t="s">
        <v>167</v>
      </c>
      <c r="B84" s="24" t="s">
        <v>168</v>
      </c>
      <c r="C84" s="97">
        <v>0</v>
      </c>
      <c r="D84" s="97">
        <v>4000</v>
      </c>
      <c r="E84" s="97">
        <v>6282.16</v>
      </c>
      <c r="F84" s="13">
        <f t="shared" si="14"/>
        <v>157.054</v>
      </c>
      <c r="G84" s="83"/>
      <c r="H84" s="83"/>
    </row>
    <row r="85" spans="1:8" ht="12.95" customHeight="1" x14ac:dyDescent="0.25">
      <c r="A85" s="95" t="s">
        <v>171</v>
      </c>
      <c r="B85" s="24" t="s">
        <v>172</v>
      </c>
      <c r="C85" s="13">
        <f>C86+C87</f>
        <v>0</v>
      </c>
      <c r="D85" s="13">
        <f t="shared" ref="D85:E85" si="18">D86+D87</f>
        <v>4000</v>
      </c>
      <c r="E85" s="13">
        <f t="shared" si="18"/>
        <v>208895.79</v>
      </c>
      <c r="F85" s="13">
        <f t="shared" si="14"/>
        <v>5222.3947500000004</v>
      </c>
      <c r="G85" s="83"/>
      <c r="H85" s="83"/>
    </row>
    <row r="86" spans="1:8" ht="12.95" customHeight="1" x14ac:dyDescent="0.25">
      <c r="A86" s="96" t="s">
        <v>175</v>
      </c>
      <c r="B86" s="24" t="s">
        <v>176</v>
      </c>
      <c r="C86" s="97">
        <v>0</v>
      </c>
      <c r="D86" s="97">
        <v>4000</v>
      </c>
      <c r="E86" s="97">
        <v>4480.79</v>
      </c>
      <c r="F86" s="13">
        <f t="shared" si="14"/>
        <v>112.01975</v>
      </c>
      <c r="G86" s="83"/>
      <c r="H86" s="83"/>
    </row>
    <row r="87" spans="1:8" ht="12.95" customHeight="1" x14ac:dyDescent="0.25">
      <c r="A87" s="96" t="s">
        <v>211</v>
      </c>
      <c r="B87" s="24" t="s">
        <v>212</v>
      </c>
      <c r="C87" s="97">
        <v>0</v>
      </c>
      <c r="D87" s="97">
        <v>0</v>
      </c>
      <c r="E87" s="97">
        <v>204415</v>
      </c>
      <c r="F87" s="13"/>
      <c r="G87" s="83"/>
      <c r="H87" s="83"/>
    </row>
    <row r="88" spans="1:8" ht="12.95" customHeight="1" x14ac:dyDescent="0.25">
      <c r="A88" s="91" t="s">
        <v>243</v>
      </c>
      <c r="B88" s="92" t="s">
        <v>244</v>
      </c>
      <c r="C88" s="93">
        <f>C89+C92</f>
        <v>700</v>
      </c>
      <c r="D88" s="93">
        <f>D89+D92</f>
        <v>79932</v>
      </c>
      <c r="E88" s="93">
        <f>E89+E92</f>
        <v>82124.42</v>
      </c>
      <c r="F88" s="93">
        <f t="shared" si="14"/>
        <v>102.74285642796377</v>
      </c>
      <c r="G88" s="83"/>
      <c r="H88" s="83"/>
    </row>
    <row r="89" spans="1:8" ht="12.95" customHeight="1" x14ac:dyDescent="0.25">
      <c r="A89" s="95" t="s">
        <v>171</v>
      </c>
      <c r="B89" s="24" t="s">
        <v>172</v>
      </c>
      <c r="C89" s="13">
        <f>C90</f>
        <v>0</v>
      </c>
      <c r="D89" s="13">
        <f>D90+D91</f>
        <v>1482</v>
      </c>
      <c r="E89" s="13">
        <f>E90+E91</f>
        <v>2972.33</v>
      </c>
      <c r="F89" s="13">
        <f t="shared" si="14"/>
        <v>200.56207827260457</v>
      </c>
      <c r="G89" s="83"/>
      <c r="H89" s="83"/>
    </row>
    <row r="90" spans="1:8" ht="12.95" customHeight="1" x14ac:dyDescent="0.25">
      <c r="A90" s="96" t="s">
        <v>177</v>
      </c>
      <c r="B90" s="24" t="s">
        <v>178</v>
      </c>
      <c r="C90" s="97">
        <v>0</v>
      </c>
      <c r="D90" s="97">
        <v>400</v>
      </c>
      <c r="E90" s="97">
        <v>1890</v>
      </c>
      <c r="F90" s="13">
        <f t="shared" si="14"/>
        <v>472.49999999999994</v>
      </c>
      <c r="G90" s="83"/>
      <c r="H90" s="83"/>
    </row>
    <row r="91" spans="1:8" ht="12.95" customHeight="1" x14ac:dyDescent="0.25">
      <c r="A91" s="96" t="s">
        <v>189</v>
      </c>
      <c r="B91" s="24" t="s">
        <v>190</v>
      </c>
      <c r="C91" s="97">
        <v>0</v>
      </c>
      <c r="D91" s="97">
        <v>1082</v>
      </c>
      <c r="E91" s="97">
        <v>1082.33</v>
      </c>
      <c r="F91" s="13">
        <f t="shared" si="14"/>
        <v>100.03049907578558</v>
      </c>
      <c r="G91" s="83"/>
      <c r="H91" s="83"/>
    </row>
    <row r="92" spans="1:8" ht="12.95" customHeight="1" x14ac:dyDescent="0.25">
      <c r="A92" s="95" t="s">
        <v>122</v>
      </c>
      <c r="B92" s="24" t="s">
        <v>123</v>
      </c>
      <c r="C92" s="13">
        <f>SUM(C93:C98)</f>
        <v>700</v>
      </c>
      <c r="D92" s="13">
        <f t="shared" ref="D92:E92" si="19">SUM(D93:D98)</f>
        <v>78450</v>
      </c>
      <c r="E92" s="13">
        <f t="shared" si="19"/>
        <v>79152.09</v>
      </c>
      <c r="F92" s="13">
        <f t="shared" si="14"/>
        <v>100.89495219885276</v>
      </c>
      <c r="G92" s="83"/>
      <c r="H92" s="83"/>
    </row>
    <row r="93" spans="1:8" ht="12.95" customHeight="1" x14ac:dyDescent="0.25">
      <c r="A93" s="96" t="s">
        <v>124</v>
      </c>
      <c r="B93" s="24" t="s">
        <v>125</v>
      </c>
      <c r="C93" s="13">
        <v>0</v>
      </c>
      <c r="D93" s="13">
        <v>3111</v>
      </c>
      <c r="E93" s="13">
        <v>3813.4</v>
      </c>
      <c r="F93" s="13">
        <f t="shared" si="14"/>
        <v>122.57794921247186</v>
      </c>
      <c r="G93" s="83"/>
      <c r="H93" s="83"/>
    </row>
    <row r="94" spans="1:8" ht="12.95" customHeight="1" x14ac:dyDescent="0.25">
      <c r="A94" s="96" t="s">
        <v>126</v>
      </c>
      <c r="B94" s="24" t="s">
        <v>127</v>
      </c>
      <c r="C94" s="97">
        <v>700</v>
      </c>
      <c r="D94" s="97">
        <v>1708</v>
      </c>
      <c r="E94" s="97">
        <v>1707.65</v>
      </c>
      <c r="F94" s="13">
        <f t="shared" si="14"/>
        <v>99.979508196721312</v>
      </c>
      <c r="G94" s="83"/>
      <c r="H94" s="83"/>
    </row>
    <row r="95" spans="1:8" ht="12.95" customHeight="1" x14ac:dyDescent="0.25">
      <c r="A95" s="96" t="s">
        <v>128</v>
      </c>
      <c r="B95" s="24" t="s">
        <v>129</v>
      </c>
      <c r="C95" s="97">
        <v>0</v>
      </c>
      <c r="D95" s="97">
        <v>68580</v>
      </c>
      <c r="E95" s="97">
        <v>68580</v>
      </c>
      <c r="F95" s="13">
        <f t="shared" si="14"/>
        <v>100</v>
      </c>
      <c r="G95" s="83"/>
      <c r="H95" s="83"/>
    </row>
    <row r="96" spans="1:8" ht="12.95" customHeight="1" x14ac:dyDescent="0.25">
      <c r="A96" s="96" t="s">
        <v>147</v>
      </c>
      <c r="B96" s="24" t="s">
        <v>245</v>
      </c>
      <c r="C96" s="97">
        <v>0</v>
      </c>
      <c r="D96" s="97">
        <v>3250</v>
      </c>
      <c r="E96" s="97">
        <v>3250</v>
      </c>
      <c r="F96" s="13">
        <f t="shared" si="14"/>
        <v>100</v>
      </c>
      <c r="G96" s="83"/>
      <c r="H96" s="83"/>
    </row>
    <row r="97" spans="1:8" ht="12.95" customHeight="1" x14ac:dyDescent="0.25">
      <c r="A97" s="96" t="s">
        <v>149</v>
      </c>
      <c r="B97" s="24" t="s">
        <v>150</v>
      </c>
      <c r="C97" s="97">
        <v>0</v>
      </c>
      <c r="D97" s="97">
        <v>1628</v>
      </c>
      <c r="E97" s="97">
        <v>1627.92</v>
      </c>
      <c r="F97" s="13">
        <f t="shared" si="14"/>
        <v>99.995085995086001</v>
      </c>
      <c r="G97" s="83"/>
      <c r="H97" s="83"/>
    </row>
    <row r="98" spans="1:8" ht="12.95" customHeight="1" x14ac:dyDescent="0.25">
      <c r="A98" s="96" t="s">
        <v>153</v>
      </c>
      <c r="B98" s="24" t="s">
        <v>154</v>
      </c>
      <c r="C98" s="97">
        <v>0</v>
      </c>
      <c r="D98" s="97">
        <v>173</v>
      </c>
      <c r="E98" s="97">
        <v>173.12</v>
      </c>
      <c r="F98" s="13">
        <f t="shared" si="14"/>
        <v>100.06936416184971</v>
      </c>
      <c r="G98" s="83"/>
      <c r="H98" s="83"/>
    </row>
    <row r="99" spans="1:8" ht="12.95" customHeight="1" x14ac:dyDescent="0.25">
      <c r="A99" s="91" t="s">
        <v>74</v>
      </c>
      <c r="B99" s="92" t="s">
        <v>246</v>
      </c>
      <c r="C99" s="93">
        <f>C100+C102+C105</f>
        <v>158319</v>
      </c>
      <c r="D99" s="93">
        <f t="shared" ref="D99:E99" si="20">D100+D102+D105</f>
        <v>173319</v>
      </c>
      <c r="E99" s="93">
        <f t="shared" si="20"/>
        <v>358.32</v>
      </c>
      <c r="F99" s="93">
        <f t="shared" si="14"/>
        <v>0.20674017274505391</v>
      </c>
      <c r="G99" s="83"/>
      <c r="H99" s="83"/>
    </row>
    <row r="100" spans="1:8" ht="12.95" customHeight="1" x14ac:dyDescent="0.25">
      <c r="A100" s="95" t="s">
        <v>237</v>
      </c>
      <c r="B100" s="24" t="s">
        <v>238</v>
      </c>
      <c r="C100" s="13">
        <f>C101</f>
        <v>358</v>
      </c>
      <c r="D100" s="13">
        <f t="shared" ref="D100:E100" si="21">D101</f>
        <v>358</v>
      </c>
      <c r="E100" s="13">
        <f t="shared" si="21"/>
        <v>358.32</v>
      </c>
      <c r="F100" s="13">
        <f t="shared" si="14"/>
        <v>100.08938547486032</v>
      </c>
      <c r="G100" s="83"/>
      <c r="H100" s="83"/>
    </row>
    <row r="101" spans="1:8" ht="12.95" customHeight="1" x14ac:dyDescent="0.25">
      <c r="A101" s="96" t="s">
        <v>239</v>
      </c>
      <c r="B101" s="24" t="s">
        <v>240</v>
      </c>
      <c r="C101" s="97">
        <v>358</v>
      </c>
      <c r="D101" s="97">
        <v>358</v>
      </c>
      <c r="E101" s="97">
        <v>358.32</v>
      </c>
      <c r="F101" s="13">
        <f t="shared" si="14"/>
        <v>100.08938547486032</v>
      </c>
      <c r="G101" s="83"/>
      <c r="H101" s="83"/>
    </row>
    <row r="102" spans="1:8" ht="12.95" customHeight="1" x14ac:dyDescent="0.25">
      <c r="A102" s="95" t="s">
        <v>122</v>
      </c>
      <c r="B102" s="24" t="s">
        <v>123</v>
      </c>
      <c r="C102" s="13">
        <f>C103+C104</f>
        <v>147000</v>
      </c>
      <c r="D102" s="13">
        <f t="shared" ref="D102:E102" si="22">D103+D104</f>
        <v>160056</v>
      </c>
      <c r="E102" s="13">
        <f t="shared" si="22"/>
        <v>0</v>
      </c>
      <c r="F102" s="13">
        <f t="shared" si="14"/>
        <v>0</v>
      </c>
      <c r="G102" s="83"/>
      <c r="H102" s="83"/>
    </row>
    <row r="103" spans="1:8" ht="12.95" customHeight="1" x14ac:dyDescent="0.25">
      <c r="A103" s="96" t="s">
        <v>124</v>
      </c>
      <c r="B103" s="24" t="s">
        <v>125</v>
      </c>
      <c r="C103" s="13">
        <v>134500</v>
      </c>
      <c r="D103" s="13">
        <v>147556</v>
      </c>
      <c r="E103" s="98"/>
      <c r="F103" s="13">
        <f t="shared" si="14"/>
        <v>0</v>
      </c>
      <c r="G103" s="83"/>
      <c r="H103" s="83"/>
    </row>
    <row r="104" spans="1:8" ht="12.95" customHeight="1" x14ac:dyDescent="0.25">
      <c r="A104" s="96" t="s">
        <v>128</v>
      </c>
      <c r="B104" s="24" t="s">
        <v>129</v>
      </c>
      <c r="C104" s="13">
        <v>12500</v>
      </c>
      <c r="D104" s="13">
        <v>12500</v>
      </c>
      <c r="E104" s="98"/>
      <c r="F104" s="13">
        <f t="shared" si="14"/>
        <v>0</v>
      </c>
      <c r="G104" s="83"/>
      <c r="H104" s="83"/>
    </row>
    <row r="105" spans="1:8" ht="12.95" customHeight="1" x14ac:dyDescent="0.25">
      <c r="A105" s="95" t="s">
        <v>130</v>
      </c>
      <c r="B105" s="24" t="s">
        <v>131</v>
      </c>
      <c r="C105" s="13">
        <f>C106</f>
        <v>10961</v>
      </c>
      <c r="D105" s="13">
        <f t="shared" ref="D105:E105" si="23">D106</f>
        <v>12905</v>
      </c>
      <c r="E105" s="13">
        <f t="shared" si="23"/>
        <v>0</v>
      </c>
      <c r="F105" s="13">
        <f t="shared" si="14"/>
        <v>0</v>
      </c>
      <c r="G105" s="83"/>
      <c r="H105" s="83"/>
    </row>
    <row r="106" spans="1:8" ht="12.95" customHeight="1" x14ac:dyDescent="0.25">
      <c r="A106" s="96" t="s">
        <v>132</v>
      </c>
      <c r="B106" s="24" t="s">
        <v>133</v>
      </c>
      <c r="C106" s="13">
        <v>10961</v>
      </c>
      <c r="D106" s="13">
        <v>12905</v>
      </c>
      <c r="E106" s="98"/>
      <c r="F106" s="13">
        <f t="shared" si="14"/>
        <v>0</v>
      </c>
      <c r="G106" s="83"/>
      <c r="H106" s="83"/>
    </row>
    <row r="107" spans="1:8" x14ac:dyDescent="0.25">
      <c r="A107" s="88" t="s">
        <v>247</v>
      </c>
      <c r="B107" s="89" t="s">
        <v>248</v>
      </c>
      <c r="C107" s="90">
        <f>C108</f>
        <v>136897</v>
      </c>
      <c r="D107" s="90">
        <f t="shared" ref="D107:E108" si="24">D108</f>
        <v>313268</v>
      </c>
      <c r="E107" s="90">
        <f t="shared" si="24"/>
        <v>828005.59</v>
      </c>
      <c r="F107" s="90">
        <f t="shared" si="14"/>
        <v>264.31221510016985</v>
      </c>
      <c r="G107" s="83"/>
      <c r="H107" s="83"/>
    </row>
    <row r="108" spans="1:8" ht="12.95" customHeight="1" x14ac:dyDescent="0.25">
      <c r="A108" s="91" t="s">
        <v>120</v>
      </c>
      <c r="B108" s="92" t="s">
        <v>121</v>
      </c>
      <c r="C108" s="93">
        <f>C109</f>
        <v>136897</v>
      </c>
      <c r="D108" s="93">
        <f t="shared" si="24"/>
        <v>313268</v>
      </c>
      <c r="E108" s="93">
        <f t="shared" si="24"/>
        <v>828005.59</v>
      </c>
      <c r="F108" s="93">
        <f t="shared" si="14"/>
        <v>264.31221510016985</v>
      </c>
      <c r="G108" s="83"/>
      <c r="H108" s="83"/>
    </row>
    <row r="109" spans="1:8" ht="12.95" customHeight="1" x14ac:dyDescent="0.25">
      <c r="A109" s="95" t="s">
        <v>171</v>
      </c>
      <c r="B109" s="24" t="s">
        <v>172</v>
      </c>
      <c r="C109" s="13">
        <f>C110+C111</f>
        <v>136897</v>
      </c>
      <c r="D109" s="13">
        <f t="shared" ref="D109" si="25">D110+D111</f>
        <v>313268</v>
      </c>
      <c r="E109" s="13">
        <f>E110+E111+E112</f>
        <v>828005.59</v>
      </c>
      <c r="F109" s="13">
        <f t="shared" si="14"/>
        <v>264.31221510016985</v>
      </c>
      <c r="G109" s="83"/>
      <c r="H109" s="83"/>
    </row>
    <row r="110" spans="1:8" ht="12.95" customHeight="1" x14ac:dyDescent="0.25">
      <c r="A110" s="96" t="s">
        <v>211</v>
      </c>
      <c r="B110" s="24" t="s">
        <v>212</v>
      </c>
      <c r="C110" s="97">
        <v>0</v>
      </c>
      <c r="D110" s="97">
        <v>176371</v>
      </c>
      <c r="E110" s="97">
        <v>664431</v>
      </c>
      <c r="F110" s="13">
        <f t="shared" si="14"/>
        <v>376.7234976271609</v>
      </c>
      <c r="G110" s="83"/>
      <c r="H110" s="83"/>
    </row>
    <row r="111" spans="1:8" x14ac:dyDescent="0.25">
      <c r="A111" s="96" t="s">
        <v>215</v>
      </c>
      <c r="B111" s="24" t="s">
        <v>216</v>
      </c>
      <c r="C111" s="97">
        <v>136897</v>
      </c>
      <c r="D111" s="97">
        <v>136897</v>
      </c>
      <c r="E111" s="97">
        <v>135528.35999999999</v>
      </c>
      <c r="F111" s="13">
        <f t="shared" si="14"/>
        <v>99.000241057145146</v>
      </c>
      <c r="G111" s="83"/>
      <c r="H111" s="83"/>
    </row>
    <row r="112" spans="1:8" x14ac:dyDescent="0.25">
      <c r="A112" s="96" t="s">
        <v>195</v>
      </c>
      <c r="B112" s="24" t="s">
        <v>249</v>
      </c>
      <c r="C112" s="99">
        <v>0</v>
      </c>
      <c r="D112" s="99">
        <v>0</v>
      </c>
      <c r="E112" s="97">
        <v>28046.23</v>
      </c>
      <c r="F112" s="13"/>
      <c r="G112" s="83"/>
      <c r="H112" s="83"/>
    </row>
  </sheetData>
  <mergeCells count="4">
    <mergeCell ref="A1:F1"/>
    <mergeCell ref="A2:F2"/>
    <mergeCell ref="A4:B4"/>
    <mergeCell ref="A5:B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</vt:lpstr>
      <vt:lpstr>PRIHODI I RASHODI IF</vt:lpstr>
      <vt:lpstr>RAČUN PRIHODA</vt:lpstr>
      <vt:lpstr>RAČUN RASHODA</vt:lpstr>
      <vt:lpstr>POSEBNI DIO PROGR</vt:lpstr>
      <vt:lpstr>'POSEBNI DIO PROGR'!Podrucje_ispisa</vt:lpstr>
      <vt:lpstr>'PRIHODI I RASHODI IF'!Podrucje_ispisa</vt:lpstr>
      <vt:lpstr>'RAČUN PRIHODA'!Podrucje_ispisa</vt:lpstr>
      <vt:lpstr>'RAČUN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fakture14</dc:creator>
  <cp:lastModifiedBy>fakture14</cp:lastModifiedBy>
  <dcterms:created xsi:type="dcterms:W3CDTF">2026-03-30T12:33:45Z</dcterms:created>
  <dcterms:modified xsi:type="dcterms:W3CDTF">2026-03-30T12:36:35Z</dcterms:modified>
</cp:coreProperties>
</file>